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mc:Choice>
  </mc:AlternateContent>
  <xr:revisionPtr revIDLastSave="0" documentId="13_ncr:1_{841B5D9B-2495-462A-839E-CD36EA07EAF0}" xr6:coauthVersionLast="47" xr6:coauthVersionMax="47" xr10:uidLastSave="{00000000-0000-0000-0000-000000000000}"/>
  <bookViews>
    <workbookView xWindow="-120" yWindow="-120" windowWidth="29040" windowHeight="15720" activeTab="1" xr2:uid="{B7604441-203D-46EF-8D1E-644C37A71702}"/>
  </bookViews>
  <sheets>
    <sheet name="نموذج دراسة الجدوى  داخلي" sheetId="1" r:id="rId1"/>
    <sheet name="خطة الموازنة التفصيلية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3" l="1"/>
  <c r="M58" i="3"/>
  <c r="H56" i="3"/>
  <c r="C56" i="3"/>
  <c r="C57" i="3"/>
  <c r="H46" i="3"/>
  <c r="C46" i="3"/>
  <c r="H34" i="3"/>
  <c r="I20" i="3"/>
  <c r="I18" i="3"/>
  <c r="I8" i="3"/>
  <c r="C22" i="3"/>
  <c r="C20" i="3"/>
  <c r="C18" i="3"/>
  <c r="C16" i="3"/>
  <c r="C14" i="3"/>
  <c r="C12" i="3"/>
  <c r="C10" i="3"/>
  <c r="C8" i="3"/>
  <c r="C34" i="3" l="1"/>
  <c r="I20" i="1"/>
  <c r="M22" i="3"/>
  <c r="I10" i="3"/>
  <c r="H33" i="1"/>
  <c r="M22" i="1"/>
  <c r="I10" i="1"/>
  <c r="N40" i="3" l="1"/>
  <c r="I22" i="3"/>
  <c r="I25" i="3"/>
  <c r="N27" i="3" s="1"/>
  <c r="I22" i="1"/>
  <c r="O29" i="1" l="1"/>
  <c r="O27" i="1"/>
  <c r="N29" i="1"/>
  <c r="N27" i="1"/>
  <c r="N8" i="3"/>
  <c r="N22" i="3"/>
  <c r="N16" i="3"/>
  <c r="N29" i="3"/>
  <c r="N20" i="3"/>
  <c r="N14" i="3"/>
  <c r="N18" i="3"/>
  <c r="N25" i="3"/>
  <c r="I27" i="3"/>
  <c r="O10" i="3" s="1"/>
  <c r="N10" i="3"/>
  <c r="N12" i="3"/>
  <c r="N22" i="1"/>
  <c r="N10" i="1"/>
  <c r="N14" i="1"/>
  <c r="N12" i="1"/>
  <c r="M40" i="3"/>
  <c r="I29" i="3"/>
  <c r="M34" i="3" s="1"/>
  <c r="I24" i="1"/>
  <c r="N20" i="1"/>
  <c r="N24" i="1"/>
  <c r="N8" i="1"/>
  <c r="I27" i="1"/>
  <c r="B33" i="1" s="1"/>
  <c r="N18" i="1"/>
  <c r="N16" i="1"/>
  <c r="O27" i="3" l="1"/>
  <c r="O20" i="3"/>
  <c r="H39" i="3" s="1"/>
  <c r="O8" i="3"/>
  <c r="O14" i="3"/>
  <c r="D48" i="3" s="1"/>
  <c r="E48" i="3" s="1"/>
  <c r="O18" i="3"/>
  <c r="I50" i="3" s="1"/>
  <c r="J50" i="3" s="1"/>
  <c r="O25" i="3"/>
  <c r="O29" i="3"/>
  <c r="O16" i="3"/>
  <c r="D49" i="3" s="1"/>
  <c r="E49" i="3" s="1"/>
  <c r="O12" i="3"/>
  <c r="I47" i="3" s="1"/>
  <c r="J47" i="3" s="1"/>
  <c r="O16" i="1"/>
  <c r="I36" i="1" s="1"/>
  <c r="O24" i="1"/>
  <c r="O8" i="1"/>
  <c r="O12" i="1"/>
  <c r="I34" i="1" s="1"/>
  <c r="O10" i="1"/>
  <c r="I33" i="1" s="1"/>
  <c r="O18" i="1"/>
  <c r="I37" i="1" s="1"/>
  <c r="O20" i="1"/>
  <c r="I38" i="1" s="1"/>
  <c r="O14" i="1"/>
  <c r="I35" i="1" s="1"/>
  <c r="B32" i="1"/>
  <c r="B36" i="1"/>
  <c r="D45" i="3"/>
  <c r="E45" i="3" s="1"/>
  <c r="I33" i="3"/>
  <c r="J33" i="3" s="1"/>
  <c r="D33" i="3"/>
  <c r="E33" i="3" s="1"/>
  <c r="M35" i="3"/>
  <c r="M37" i="3"/>
  <c r="M36" i="3"/>
  <c r="M33" i="3"/>
  <c r="B34" i="1"/>
  <c r="B35" i="1"/>
  <c r="I46" i="3"/>
  <c r="J46" i="3" s="1"/>
  <c r="I34" i="3"/>
  <c r="J34" i="3" s="1"/>
  <c r="D46" i="3"/>
  <c r="E46" i="3" s="1"/>
  <c r="D34" i="3"/>
  <c r="E34" i="3" s="1"/>
  <c r="I38" i="3" l="1"/>
  <c r="J38" i="3" s="1"/>
  <c r="D38" i="3"/>
  <c r="E38" i="3" s="1"/>
  <c r="D50" i="3"/>
  <c r="E50" i="3" s="1"/>
  <c r="C39" i="3"/>
  <c r="H51" i="3"/>
  <c r="C51" i="3"/>
  <c r="C41" i="3"/>
  <c r="I41" i="3" s="1"/>
  <c r="C53" i="3" s="1"/>
  <c r="I36" i="3"/>
  <c r="J36" i="3" s="1"/>
  <c r="I48" i="3"/>
  <c r="J48" i="3" s="1"/>
  <c r="D36" i="3"/>
  <c r="E36" i="3" s="1"/>
  <c r="I37" i="3"/>
  <c r="J37" i="3" s="1"/>
  <c r="O22" i="3"/>
  <c r="D47" i="3"/>
  <c r="E47" i="3" s="1"/>
  <c r="I49" i="3"/>
  <c r="J49" i="3" s="1"/>
  <c r="I35" i="3"/>
  <c r="J35" i="3" s="1"/>
  <c r="D37" i="3"/>
  <c r="E37" i="3" s="1"/>
  <c r="D35" i="3"/>
  <c r="E35" i="3" s="1"/>
  <c r="O22" i="1"/>
  <c r="M42" i="3"/>
  <c r="N42" i="3"/>
  <c r="C52" i="3" l="1"/>
  <c r="N46" i="3"/>
  <c r="M46" i="3"/>
  <c r="I45" i="3"/>
  <c r="J45" i="3" s="1"/>
  <c r="N44" i="3"/>
  <c r="N43" i="3"/>
  <c r="M44" i="3"/>
  <c r="M45" i="3"/>
  <c r="I40" i="3"/>
  <c r="M43" i="3"/>
  <c r="N45" i="3"/>
  <c r="C40" i="3"/>
  <c r="M41" i="3" l="1"/>
  <c r="I52" i="3"/>
  <c r="N41" i="3"/>
  <c r="I53" i="3"/>
</calcChain>
</file>

<file path=xl/sharedStrings.xml><?xml version="1.0" encoding="utf-8"?>
<sst xmlns="http://schemas.openxmlformats.org/spreadsheetml/2006/main" count="196" uniqueCount="101">
  <si>
    <t>جامعة الملك عبدالعزيز
مكتب نائب رئيس الجامعة للأعمال والإبداع المعرفي
الإدارة العامة للموارد الذاتية</t>
  </si>
  <si>
    <t>نموذج دراسة الجدوى لفتح القبول
برنامج دراسات العليا مدفوع التكاليف مقدم داخل مقر الجامعة
للفصل _____  الدراسي _____/_____ هـ</t>
  </si>
  <si>
    <t>الرقم:</t>
  </si>
  <si>
    <t xml:space="preserve"> …..............................</t>
  </si>
  <si>
    <t>التاريخ:</t>
  </si>
  <si>
    <t>.................................</t>
  </si>
  <si>
    <t>المرفقات:</t>
  </si>
  <si>
    <t>…..............................</t>
  </si>
  <si>
    <t>سعادة عميد الدراسات العليا                                                                 حفظه الله
السلام عليكم ورحمة الله وبركاته
يسعدني أن أرفق لسعادتكم  نموذج دراسة الجدوى لفتح القبول ببرنامج دراسات العليا مدفوعة التكاليف  مقدم داخل مقر الجامعة وفق التالي:</t>
  </si>
  <si>
    <t xml:space="preserve">بيانات البرنامج الأكاديمية </t>
  </si>
  <si>
    <t>التكاليف الدراسية</t>
  </si>
  <si>
    <t xml:space="preserve">إجمالي المخصصات حسب النسب المعتمدة في الحوكمة   </t>
  </si>
  <si>
    <t xml:space="preserve">بنود الصرف </t>
  </si>
  <si>
    <t>النسبة</t>
  </si>
  <si>
    <t>كامل البرنامج</t>
  </si>
  <si>
    <t>الفصل الدراسي</t>
  </si>
  <si>
    <t xml:space="preserve">الكلية </t>
  </si>
  <si>
    <t xml:space="preserve">  </t>
  </si>
  <si>
    <t>رسوم البرنامج</t>
  </si>
  <si>
    <t xml:space="preserve">مكافأة التدريس </t>
  </si>
  <si>
    <t xml:space="preserve">البرنامج </t>
  </si>
  <si>
    <t>تكلفة الواحدة  الدراسية</t>
  </si>
  <si>
    <t>الإداريين والفنيين بالكلية /معهد</t>
  </si>
  <si>
    <t xml:space="preserve">القسم العلمي </t>
  </si>
  <si>
    <t xml:space="preserve">دراسة الجدوى المالية </t>
  </si>
  <si>
    <t xml:space="preserve">مدير البرنامج </t>
  </si>
  <si>
    <t>مدة البرنامج (عدد الفصول الدراسية)</t>
  </si>
  <si>
    <t>أدنى عدد طلاب لفتح البرنامج</t>
  </si>
  <si>
    <t xml:space="preserve">قيادارت القسم العلمي </t>
  </si>
  <si>
    <t xml:space="preserve">الوحدات الدراسية المعتمدة  </t>
  </si>
  <si>
    <t xml:space="preserve">عدد طلاب في شعبة المشروع </t>
  </si>
  <si>
    <t xml:space="preserve">قيادات للكلية /معهد </t>
  </si>
  <si>
    <t>وحدات المشروع البحثي</t>
  </si>
  <si>
    <t xml:space="preserve">أقل عدد المسارات  للتشغيل </t>
  </si>
  <si>
    <t>مكافأة تطوير البرنامج بالكلية/معهد</t>
  </si>
  <si>
    <t xml:space="preserve">عدد مسارات البرنامج </t>
  </si>
  <si>
    <t>عدد الوحدات التدريسية لتشغيل البرنامج</t>
  </si>
  <si>
    <t>المصروفات التشغيلية للكلية /معهد</t>
  </si>
  <si>
    <t xml:space="preserve">عدد الوحدات الدراسية المخصصة للمسار </t>
  </si>
  <si>
    <t xml:space="preserve">كامل دخل البرنامج  </t>
  </si>
  <si>
    <t xml:space="preserve">نسبة الكلية / المعهد </t>
  </si>
  <si>
    <t>الدخل  للفصل الدراسي</t>
  </si>
  <si>
    <t>القطاعات المساندة</t>
  </si>
  <si>
    <t xml:space="preserve">سعر الوحدة التدريسية </t>
  </si>
  <si>
    <t xml:space="preserve">التسويق والترويج </t>
  </si>
  <si>
    <t xml:space="preserve">مكافئة التدريس حسب الوحدات التدريسية </t>
  </si>
  <si>
    <t>المخصص المالي الفصلي بالكلية/المعهد</t>
  </si>
  <si>
    <t xml:space="preserve">الجامعة </t>
  </si>
  <si>
    <t>البند</t>
  </si>
  <si>
    <t xml:space="preserve">العدد </t>
  </si>
  <si>
    <t>المكافأة الفرد</t>
  </si>
  <si>
    <t xml:space="preserve">العددالأفصى للإداريين والفنيين </t>
  </si>
  <si>
    <t>مدير البرنامج</t>
  </si>
  <si>
    <t xml:space="preserve">مكافأة تطوير البرنامج </t>
  </si>
  <si>
    <t>للمصروفات التشغيلية</t>
  </si>
  <si>
    <t xml:space="preserve">إسم مدير البرنامج </t>
  </si>
  <si>
    <t>إسم رئيس القسم</t>
  </si>
  <si>
    <t xml:space="preserve">إسم عميد الكلية/ المعهد </t>
  </si>
  <si>
    <t>التاريخ</t>
  </si>
  <si>
    <t xml:space="preserve">الاسم </t>
  </si>
  <si>
    <t xml:space="preserve">التوقيع </t>
  </si>
  <si>
    <t xml:space="preserve">مسار معاملة تشغيل برنامج  قبل فتح القبول </t>
  </si>
  <si>
    <t xml:space="preserve">عميد عمادة الدراسات العليا </t>
  </si>
  <si>
    <t xml:space="preserve">نائب رئس الجامعة للدراسات العليا والبحث العلمي </t>
  </si>
  <si>
    <t xml:space="preserve">اللجنة الدائمة للدراسات العليا </t>
  </si>
  <si>
    <t xml:space="preserve">مجلس الجامعة </t>
  </si>
  <si>
    <t xml:space="preserve">صورة إدارة الموارد الذاتية </t>
  </si>
  <si>
    <t xml:space="preserve">النسب المخصصة حسب التوزيع المالي في الحوكمة  المعتمدة </t>
  </si>
  <si>
    <t xml:space="preserve">اقصى عدد طلاب في الشعبة الدراسية </t>
  </si>
  <si>
    <t xml:space="preserve">أقل طلاب في شعبة المشروع </t>
  </si>
  <si>
    <t xml:space="preserve">عدد المسارات  للتشغيل </t>
  </si>
  <si>
    <t xml:space="preserve">المصروفات التشغيلية </t>
  </si>
  <si>
    <t>الوحدات التدريسية لتشغيل البرنامج</t>
  </si>
  <si>
    <t>نسبة الكلية /المعهد</t>
  </si>
  <si>
    <t xml:space="preserve">الخطة التشغيلية المالية الفصلية </t>
  </si>
  <si>
    <t>خطة الفصل الدراسي الأول ______/______</t>
  </si>
  <si>
    <t>خطة الفصل الدراسي الثاني ______/______</t>
  </si>
  <si>
    <t xml:space="preserve">بند الصرف </t>
  </si>
  <si>
    <t>المبلغ</t>
  </si>
  <si>
    <t>المجموع</t>
  </si>
  <si>
    <t>العدد</t>
  </si>
  <si>
    <t xml:space="preserve">الوحدات التدريسية </t>
  </si>
  <si>
    <t xml:space="preserve"> الوحدات التدريسية </t>
  </si>
  <si>
    <t xml:space="preserve">الإداريين والفنيين </t>
  </si>
  <si>
    <t>قيادات القسم العلمي</t>
  </si>
  <si>
    <t xml:space="preserve">قيادات الكلية </t>
  </si>
  <si>
    <t>مكافأة تطوير البرنامج</t>
  </si>
  <si>
    <t>مطابقة الخطة لبندود الصرف</t>
  </si>
  <si>
    <t xml:space="preserve">المجموع </t>
  </si>
  <si>
    <t xml:space="preserve">عدد الساعات التدريسيى </t>
  </si>
  <si>
    <t xml:space="preserve">فائض  مكافئة التدريس </t>
  </si>
  <si>
    <t xml:space="preserve">مجموع فائض  مكافئة التدريس </t>
  </si>
  <si>
    <t>الإداريين والفنيين</t>
  </si>
  <si>
    <t>خطة الفصل الدراسي الثالث ______/______</t>
  </si>
  <si>
    <t>خطة الفصل الدراسي الرابع ______/______</t>
  </si>
  <si>
    <t>المصروفات التشغيلية</t>
  </si>
  <si>
    <t xml:space="preserve"> عميد الكلية/ المعهد </t>
  </si>
  <si>
    <t xml:space="preserve"> خطة الموازنة المالية
برامج الدراسات العليا مدفوعة التكاليف مقدم داخل مقر الجامعة
للفصل _____  الدراسي _____/_____ هـ</t>
  </si>
  <si>
    <t>سعادة عميد الدراسات العليا                                                                 حفظه الله
السلام عليكم ورحمة الله وبركاته
يسعدني أن أرفق لسعادتكم خطة الموازنة المالية لبرنامج دراسات العليا مدفوعة التكاليف مقدم داخل مقر الجامعة بناء على عدد الطلاب المسجلين وفق التالي:</t>
  </si>
  <si>
    <t xml:space="preserve"> عدد طلاب المسجلين</t>
  </si>
  <si>
    <t>ملاحظات: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</si>
</sst>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AR]\ #,##0.00"/>
  </numFmts>
  <fonts count="11" x14ac:knownFonts="1">
    <font>
      <sz val="11"/>
      <color theme="1"/>
      <name val="Aptos Narrow"/>
      <family val="2"/>
      <scheme val="minor"/>
    </font>
    <font>
      <sz val="11"/>
      <color theme="1"/>
      <name val="Calibri"/>
      <family val="2"/>
    </font>
    <font>
      <b/>
      <sz val="11"/>
      <color theme="1"/>
      <name val="Calibri"/>
      <family val="2"/>
    </font>
    <font>
      <b/>
      <sz val="12"/>
      <color theme="1"/>
      <name val="Calibri"/>
      <family val="2"/>
    </font>
    <font>
      <b/>
      <sz val="10"/>
      <color theme="1"/>
      <name val="Calibri"/>
      <family val="2"/>
    </font>
    <font>
      <sz val="10"/>
      <color theme="1"/>
      <name val="Calibri"/>
      <family val="2"/>
    </font>
    <font>
      <b/>
      <sz val="9"/>
      <color theme="1"/>
      <name val="Calibri"/>
      <family val="2"/>
    </font>
    <font>
      <b/>
      <sz val="8"/>
      <color theme="1"/>
      <name val="Calibri"/>
      <family val="2"/>
    </font>
    <font>
      <sz val="8"/>
      <color theme="1"/>
      <name val="Calibri"/>
      <family val="2"/>
    </font>
    <font>
      <sz val="12"/>
      <color theme="1"/>
      <name val="Calibri"/>
      <family val="2"/>
    </font>
    <font>
      <sz val="11"/>
      <color rgb="FF000000"/>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313">
    <xf numFmtId="0" fontId="0" fillId="0" borderId="0" xfId="0"/>
    <xf numFmtId="0" fontId="1" fillId="0" borderId="0" xfId="0" applyFont="1"/>
    <xf numFmtId="0" fontId="5" fillId="0" borderId="0" xfId="0" applyFont="1"/>
    <xf numFmtId="0" fontId="1" fillId="0" borderId="0" xfId="0" applyFont="1" applyProtection="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protection hidden="1"/>
    </xf>
    <xf numFmtId="0" fontId="4" fillId="0" borderId="0" xfId="0" applyFont="1" applyAlignment="1" applyProtection="1">
      <alignment horizontal="right"/>
      <protection hidden="1"/>
    </xf>
    <xf numFmtId="0" fontId="3" fillId="0" borderId="0" xfId="0" applyFont="1" applyAlignment="1" applyProtection="1">
      <alignment horizontal="right" vertical="center" wrapText="1"/>
      <protection hidden="1"/>
    </xf>
    <xf numFmtId="0" fontId="4" fillId="0" borderId="0" xfId="0" applyFont="1" applyProtection="1">
      <protection hidden="1"/>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3" fillId="0" borderId="0" xfId="0" applyFont="1" applyAlignment="1" applyProtection="1">
      <alignment horizontal="right"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protection hidden="1"/>
    </xf>
    <xf numFmtId="0" fontId="4" fillId="2" borderId="10" xfId="0" applyFont="1" applyFill="1" applyBorder="1" applyProtection="1">
      <protection hidden="1"/>
    </xf>
    <xf numFmtId="0" fontId="4" fillId="2" borderId="11" xfId="0" applyFont="1" applyFill="1" applyBorder="1" applyProtection="1">
      <protection hidden="1"/>
    </xf>
    <xf numFmtId="0" fontId="2" fillId="0" borderId="0" xfId="0" applyFont="1" applyAlignment="1" applyProtection="1">
      <alignment horizontal="right"/>
      <protection hidden="1"/>
    </xf>
    <xf numFmtId="0" fontId="2" fillId="2" borderId="10" xfId="0" applyFont="1" applyFill="1" applyBorder="1" applyAlignment="1" applyProtection="1">
      <alignment horizontal="right"/>
      <protection hidden="1"/>
    </xf>
    <xf numFmtId="0" fontId="2" fillId="2" borderId="11" xfId="0" applyFont="1" applyFill="1" applyBorder="1" applyAlignment="1" applyProtection="1">
      <alignment horizontal="right"/>
      <protection hidden="1"/>
    </xf>
    <xf numFmtId="0" fontId="2" fillId="3" borderId="0" xfId="0" applyFont="1" applyFill="1" applyAlignment="1" applyProtection="1">
      <alignment horizontal="center"/>
      <protection hidden="1"/>
    </xf>
    <xf numFmtId="0" fontId="4" fillId="2" borderId="7" xfId="0" applyFont="1" applyFill="1" applyBorder="1" applyProtection="1">
      <protection hidden="1"/>
    </xf>
    <xf numFmtId="164" fontId="4" fillId="4" borderId="8" xfId="0" applyNumberFormat="1" applyFont="1" applyFill="1" applyBorder="1" applyAlignment="1" applyProtection="1">
      <alignment horizontal="center"/>
      <protection hidden="1"/>
    </xf>
    <xf numFmtId="4" fontId="4" fillId="4" borderId="8" xfId="0" applyNumberFormat="1" applyFont="1" applyFill="1" applyBorder="1" applyAlignment="1" applyProtection="1">
      <alignment horizontal="right"/>
      <protection hidden="1"/>
    </xf>
    <xf numFmtId="4" fontId="1" fillId="4" borderId="9" xfId="0" applyNumberFormat="1" applyFont="1" applyFill="1" applyBorder="1" applyProtection="1">
      <protection hidden="1"/>
    </xf>
    <xf numFmtId="0" fontId="4" fillId="0" borderId="14" xfId="0" applyFont="1" applyBorder="1" applyProtection="1">
      <protection hidden="1"/>
    </xf>
    <xf numFmtId="0" fontId="2" fillId="0" borderId="0" xfId="0" applyFont="1" applyAlignment="1" applyProtection="1">
      <alignment horizontal="center"/>
      <protection hidden="1"/>
    </xf>
    <xf numFmtId="0" fontId="2" fillId="0" borderId="15" xfId="0" applyFont="1" applyBorder="1" applyAlignment="1" applyProtection="1">
      <alignment horizontal="center"/>
      <protection hidden="1"/>
    </xf>
    <xf numFmtId="0" fontId="1" fillId="0" borderId="14" xfId="0" applyFont="1" applyBorder="1" applyAlignment="1" applyProtection="1">
      <alignment horizontal="right"/>
      <protection hidden="1"/>
    </xf>
    <xf numFmtId="0" fontId="4" fillId="0" borderId="15" xfId="0" applyFont="1" applyBorder="1" applyAlignment="1" applyProtection="1">
      <alignment horizontal="center"/>
      <protection hidden="1"/>
    </xf>
    <xf numFmtId="0" fontId="1" fillId="0" borderId="7" xfId="0" applyFont="1" applyBorder="1" applyAlignment="1" applyProtection="1">
      <alignment horizontal="right"/>
      <protection hidden="1"/>
    </xf>
    <xf numFmtId="0" fontId="4" fillId="0" borderId="8" xfId="0" applyFont="1" applyBorder="1" applyAlignment="1" applyProtection="1">
      <alignment horizontal="right"/>
      <protection hidden="1"/>
    </xf>
    <xf numFmtId="4" fontId="4" fillId="0" borderId="8" xfId="0" applyNumberFormat="1" applyFont="1" applyBorder="1" applyProtection="1">
      <protection hidden="1"/>
    </xf>
    <xf numFmtId="4" fontId="1" fillId="0" borderId="9" xfId="0" applyNumberFormat="1" applyFont="1" applyBorder="1" applyProtection="1">
      <protection hidden="1"/>
    </xf>
    <xf numFmtId="0" fontId="6" fillId="0" borderId="0" xfId="0" applyFont="1" applyAlignment="1" applyProtection="1">
      <alignment horizontal="right"/>
      <protection hidden="1"/>
    </xf>
    <xf numFmtId="0" fontId="2" fillId="2" borderId="16" xfId="0" applyFont="1" applyFill="1" applyBorder="1" applyAlignment="1" applyProtection="1">
      <alignment horizontal="right"/>
      <protection hidden="1"/>
    </xf>
    <xf numFmtId="0" fontId="2" fillId="2" borderId="17" xfId="0" applyFont="1" applyFill="1" applyBorder="1" applyAlignment="1" applyProtection="1">
      <alignment horizontal="right"/>
      <protection hidden="1"/>
    </xf>
    <xf numFmtId="3" fontId="2" fillId="4" borderId="18" xfId="0" applyNumberFormat="1" applyFont="1" applyFill="1" applyBorder="1" applyAlignment="1" applyProtection="1">
      <alignment horizontal="center" vertical="center"/>
      <protection hidden="1"/>
    </xf>
    <xf numFmtId="3" fontId="2" fillId="4" borderId="19" xfId="0" applyNumberFormat="1"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1" fillId="0" borderId="7" xfId="0" applyFont="1" applyBorder="1" applyProtection="1">
      <protection hidden="1"/>
    </xf>
    <xf numFmtId="0" fontId="1" fillId="0" borderId="8" xfId="0" applyFont="1" applyBorder="1" applyProtection="1">
      <protection hidden="1"/>
    </xf>
    <xf numFmtId="4" fontId="1" fillId="0" borderId="8" xfId="0" applyNumberFormat="1" applyFont="1" applyBorder="1" applyProtection="1">
      <protection hidden="1"/>
    </xf>
    <xf numFmtId="0" fontId="2" fillId="2" borderId="1" xfId="0" applyFont="1" applyFill="1" applyBorder="1" applyAlignment="1" applyProtection="1">
      <alignment horizontal="center"/>
      <protection hidden="1"/>
    </xf>
    <xf numFmtId="0" fontId="2" fillId="2" borderId="2"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7" xfId="0" applyFont="1" applyFill="1" applyBorder="1" applyProtection="1">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4" fillId="2" borderId="7" xfId="0" applyFont="1" applyFill="1" applyBorder="1" applyProtection="1">
      <protection hidden="1"/>
    </xf>
    <xf numFmtId="0" fontId="4" fillId="2" borderId="8" xfId="0" applyFont="1" applyFill="1" applyBorder="1" applyProtection="1">
      <protection hidden="1"/>
    </xf>
    <xf numFmtId="165" fontId="2" fillId="0" borderId="0" xfId="0" applyNumberFormat="1" applyFont="1" applyAlignment="1" applyProtection="1">
      <alignment horizontal="center"/>
      <protection hidden="1"/>
    </xf>
    <xf numFmtId="0" fontId="1" fillId="0" borderId="14" xfId="0" applyFont="1" applyBorder="1" applyProtection="1">
      <protection hidden="1"/>
    </xf>
    <xf numFmtId="0" fontId="2" fillId="0" borderId="7"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4" fillId="0" borderId="15" xfId="0" applyFont="1" applyBorder="1" applyProtection="1">
      <protection hidden="1"/>
    </xf>
    <xf numFmtId="0" fontId="7" fillId="0" borderId="0" xfId="0" applyFont="1" applyAlignment="1" applyProtection="1">
      <alignment vertical="center" wrapText="1"/>
      <protection hidden="1"/>
    </xf>
    <xf numFmtId="0" fontId="8" fillId="0" borderId="0" xfId="0" applyFont="1" applyProtection="1">
      <protection hidden="1"/>
    </xf>
    <xf numFmtId="0" fontId="7" fillId="0" borderId="21" xfId="0" applyFont="1" applyBorder="1" applyAlignment="1" applyProtection="1">
      <alignment vertical="top" wrapText="1"/>
      <protection hidden="1"/>
    </xf>
    <xf numFmtId="0" fontId="7" fillId="0" borderId="22" xfId="0" applyFont="1" applyBorder="1" applyAlignment="1" applyProtection="1">
      <alignment vertical="top" wrapText="1"/>
      <protection hidden="1"/>
    </xf>
    <xf numFmtId="4" fontId="7" fillId="0" borderId="22" xfId="0" applyNumberFormat="1" applyFont="1" applyBorder="1" applyAlignment="1" applyProtection="1">
      <alignment vertical="top" wrapText="1"/>
      <protection hidden="1"/>
    </xf>
    <xf numFmtId="4" fontId="1" fillId="0" borderId="23" xfId="0" applyNumberFormat="1" applyFont="1" applyBorder="1" applyProtection="1">
      <protection hidden="1"/>
    </xf>
    <xf numFmtId="0" fontId="7" fillId="0" borderId="0" xfId="0" applyFont="1" applyProtection="1">
      <protection hidden="1"/>
    </xf>
    <xf numFmtId="4" fontId="1" fillId="0" borderId="0" xfId="0" applyNumberFormat="1" applyFont="1" applyProtection="1">
      <protection hidden="1"/>
    </xf>
    <xf numFmtId="0" fontId="4" fillId="2" borderId="27" xfId="0" applyFont="1" applyFill="1" applyBorder="1" applyAlignment="1" applyProtection="1">
      <alignment horizontal="right"/>
      <protection hidden="1"/>
    </xf>
    <xf numFmtId="0" fontId="4" fillId="2" borderId="28" xfId="0" applyFont="1" applyFill="1" applyBorder="1" applyAlignment="1" applyProtection="1">
      <alignment horizontal="right"/>
      <protection hidden="1"/>
    </xf>
    <xf numFmtId="3" fontId="2" fillId="4" borderId="12" xfId="0" applyNumberFormat="1" applyFont="1" applyFill="1" applyBorder="1" applyAlignment="1" applyProtection="1">
      <alignment horizontal="center"/>
      <protection hidden="1"/>
    </xf>
    <xf numFmtId="3" fontId="2" fillId="4" borderId="13" xfId="0" applyNumberFormat="1" applyFont="1" applyFill="1" applyBorder="1" applyAlignment="1" applyProtection="1">
      <alignment horizontal="center"/>
      <protection hidden="1"/>
    </xf>
    <xf numFmtId="0" fontId="4" fillId="2" borderId="30" xfId="0" applyFont="1" applyFill="1" applyBorder="1" applyProtection="1">
      <protection hidden="1"/>
    </xf>
    <xf numFmtId="164" fontId="4" fillId="2" borderId="31" xfId="0" applyNumberFormat="1" applyFont="1" applyFill="1" applyBorder="1" applyAlignment="1" applyProtection="1">
      <alignment horizontal="center"/>
      <protection hidden="1"/>
    </xf>
    <xf numFmtId="4" fontId="4" fillId="2" borderId="31" xfId="0" applyNumberFormat="1" applyFont="1" applyFill="1" applyBorder="1" applyAlignment="1" applyProtection="1">
      <alignment horizontal="right"/>
      <protection hidden="1"/>
    </xf>
    <xf numFmtId="4" fontId="1" fillId="2" borderId="32" xfId="0" applyNumberFormat="1" applyFont="1" applyFill="1" applyBorder="1" applyProtection="1">
      <protection hidden="1"/>
    </xf>
    <xf numFmtId="0" fontId="2" fillId="0" borderId="14" xfId="0" applyFont="1" applyBorder="1" applyProtection="1">
      <protection hidden="1"/>
    </xf>
    <xf numFmtId="0" fontId="2" fillId="0" borderId="0" xfId="0" applyFont="1" applyProtection="1">
      <protection hidden="1"/>
    </xf>
    <xf numFmtId="4" fontId="1" fillId="0" borderId="15" xfId="0" applyNumberFormat="1" applyFont="1" applyBorder="1" applyProtection="1">
      <protection hidden="1"/>
    </xf>
    <xf numFmtId="0" fontId="6" fillId="0" borderId="14"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6" fillId="0" borderId="15" xfId="0" applyFont="1" applyBorder="1" applyAlignment="1" applyProtection="1">
      <alignment vertical="center" wrapText="1"/>
      <protection hidden="1"/>
    </xf>
    <xf numFmtId="0" fontId="4" fillId="2" borderId="33" xfId="0" applyFont="1" applyFill="1" applyBorder="1" applyProtection="1">
      <protection hidden="1"/>
    </xf>
    <xf numFmtId="164" fontId="4" fillId="4" borderId="34" xfId="0" applyNumberFormat="1" applyFont="1" applyFill="1" applyBorder="1" applyAlignment="1" applyProtection="1">
      <alignment horizontal="center"/>
      <protection hidden="1"/>
    </xf>
    <xf numFmtId="4" fontId="4" fillId="4" borderId="34" xfId="0" applyNumberFormat="1" applyFont="1" applyFill="1" applyBorder="1" applyAlignment="1" applyProtection="1">
      <alignment horizontal="right"/>
      <protection hidden="1"/>
    </xf>
    <xf numFmtId="4" fontId="1" fillId="4" borderId="35" xfId="0" applyNumberFormat="1" applyFont="1" applyFill="1" applyBorder="1" applyProtection="1">
      <protection hidden="1"/>
    </xf>
    <xf numFmtId="0" fontId="7" fillId="0" borderId="7" xfId="0" applyFont="1" applyBorder="1" applyAlignment="1" applyProtection="1">
      <alignment vertical="top" wrapText="1"/>
      <protection hidden="1"/>
    </xf>
    <xf numFmtId="0" fontId="7" fillId="0" borderId="8" xfId="0" applyFont="1" applyBorder="1" applyAlignment="1" applyProtection="1">
      <alignment vertical="top" wrapText="1"/>
      <protection hidden="1"/>
    </xf>
    <xf numFmtId="4" fontId="7" fillId="0" borderId="8" xfId="0" applyNumberFormat="1" applyFont="1" applyBorder="1" applyAlignment="1" applyProtection="1">
      <alignment vertical="top" wrapText="1"/>
      <protection hidden="1"/>
    </xf>
    <xf numFmtId="0" fontId="6" fillId="0" borderId="0" xfId="0" applyFont="1" applyProtection="1">
      <protection hidden="1"/>
    </xf>
    <xf numFmtId="0" fontId="1" fillId="0" borderId="0" xfId="0" applyFont="1" applyAlignment="1" applyProtection="1">
      <alignment horizontal="center"/>
      <protection hidden="1"/>
    </xf>
    <xf numFmtId="3" fontId="2" fillId="4" borderId="18" xfId="0" applyNumberFormat="1" applyFont="1" applyFill="1" applyBorder="1" applyAlignment="1" applyProtection="1">
      <alignment horizontal="center"/>
      <protection hidden="1"/>
    </xf>
    <xf numFmtId="3" fontId="2" fillId="4" borderId="19" xfId="0" applyNumberFormat="1" applyFont="1" applyFill="1" applyBorder="1" applyAlignment="1" applyProtection="1">
      <alignment horizontal="center"/>
      <protection hidden="1"/>
    </xf>
    <xf numFmtId="0" fontId="2" fillId="2" borderId="36" xfId="0" applyFont="1" applyFill="1" applyBorder="1" applyAlignment="1" applyProtection="1">
      <alignment horizontal="center"/>
      <protection hidden="1"/>
    </xf>
    <xf numFmtId="0" fontId="2" fillId="2" borderId="37" xfId="0" applyFont="1" applyFill="1" applyBorder="1" applyAlignment="1" applyProtection="1">
      <alignment horizontal="center"/>
      <protection hidden="1"/>
    </xf>
    <xf numFmtId="0" fontId="2" fillId="2" borderId="38" xfId="0" applyFont="1" applyFill="1" applyBorder="1" applyAlignment="1" applyProtection="1">
      <alignment horizontal="center"/>
      <protection hidden="1"/>
    </xf>
    <xf numFmtId="0" fontId="4" fillId="2" borderId="27" xfId="0" applyFont="1" applyFill="1" applyBorder="1" applyProtection="1">
      <protection hidden="1"/>
    </xf>
    <xf numFmtId="164" fontId="4" fillId="4" borderId="28" xfId="0" applyNumberFormat="1" applyFont="1" applyFill="1" applyBorder="1" applyAlignment="1" applyProtection="1">
      <alignment horizontal="center"/>
      <protection hidden="1"/>
    </xf>
    <xf numFmtId="4" fontId="4" fillId="4" borderId="28" xfId="0" applyNumberFormat="1" applyFont="1" applyFill="1" applyBorder="1" applyAlignment="1" applyProtection="1">
      <alignment horizontal="right"/>
      <protection hidden="1"/>
    </xf>
    <xf numFmtId="4" fontId="1" fillId="4" borderId="29" xfId="0" applyNumberFormat="1" applyFont="1" applyFill="1" applyBorder="1" applyProtection="1">
      <protection hidden="1"/>
    </xf>
    <xf numFmtId="0" fontId="2"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2" fillId="2" borderId="33" xfId="0" applyFont="1" applyFill="1" applyBorder="1" applyAlignment="1" applyProtection="1">
      <alignment horizontal="center" vertical="center" wrapText="1"/>
      <protection hidden="1"/>
    </xf>
    <xf numFmtId="0" fontId="2" fillId="2" borderId="34"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3" fillId="2" borderId="33"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center" vertical="center" wrapText="1"/>
      <protection hidden="1"/>
    </xf>
    <xf numFmtId="0" fontId="3" fillId="2" borderId="35"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protection hidden="1"/>
    </xf>
    <xf numFmtId="49" fontId="1" fillId="2" borderId="8" xfId="0" applyNumberFormat="1" applyFont="1" applyFill="1" applyBorder="1" applyAlignment="1" applyProtection="1">
      <alignment horizontal="right" vertical="center"/>
      <protection hidden="1"/>
    </xf>
    <xf numFmtId="3" fontId="1" fillId="4" borderId="8" xfId="0" applyNumberFormat="1" applyFont="1" applyFill="1" applyBorder="1" applyAlignment="1" applyProtection="1">
      <alignment horizontal="center"/>
      <protection hidden="1"/>
    </xf>
    <xf numFmtId="3" fontId="1" fillId="4" borderId="9" xfId="0" applyNumberFormat="1" applyFont="1" applyFill="1" applyBorder="1" applyAlignment="1" applyProtection="1">
      <alignment horizontal="right"/>
      <protection hidden="1"/>
    </xf>
    <xf numFmtId="49" fontId="1" fillId="0" borderId="0" xfId="0" applyNumberFormat="1" applyFont="1" applyAlignment="1" applyProtection="1">
      <alignment horizontal="right" vertical="center"/>
      <protection hidden="1"/>
    </xf>
    <xf numFmtId="49" fontId="1" fillId="2" borderId="7" xfId="0" applyNumberFormat="1" applyFont="1" applyFill="1" applyBorder="1" applyAlignment="1" applyProtection="1">
      <alignment horizontal="right" vertical="center"/>
      <protection hidden="1"/>
    </xf>
    <xf numFmtId="165" fontId="1" fillId="0" borderId="0" xfId="0" applyNumberFormat="1" applyFont="1" applyProtection="1">
      <protection hidden="1"/>
    </xf>
    <xf numFmtId="1" fontId="4" fillId="4" borderId="7" xfId="0" applyNumberFormat="1" applyFont="1" applyFill="1" applyBorder="1" applyAlignment="1" applyProtection="1">
      <alignment horizontal="center" vertical="center"/>
      <protection hidden="1"/>
    </xf>
    <xf numFmtId="4" fontId="4" fillId="4" borderId="8" xfId="0" applyNumberFormat="1" applyFont="1" applyFill="1" applyBorder="1" applyAlignment="1" applyProtection="1">
      <alignment horizontal="right"/>
      <protection hidden="1"/>
    </xf>
    <xf numFmtId="4" fontId="4" fillId="4" borderId="9" xfId="0" applyNumberFormat="1" applyFont="1" applyFill="1" applyBorder="1" applyAlignment="1" applyProtection="1">
      <alignment horizontal="right"/>
      <protection hidden="1"/>
    </xf>
    <xf numFmtId="3" fontId="1" fillId="4" borderId="8" xfId="0" applyNumberFormat="1" applyFont="1" applyFill="1" applyBorder="1" applyAlignment="1" applyProtection="1">
      <alignment horizontal="center" vertical="center"/>
      <protection hidden="1"/>
    </xf>
    <xf numFmtId="1" fontId="1" fillId="4" borderId="7" xfId="0" applyNumberFormat="1" applyFont="1" applyFill="1" applyBorder="1" applyAlignment="1" applyProtection="1">
      <alignment horizontal="center" vertical="center"/>
      <protection hidden="1"/>
    </xf>
    <xf numFmtId="1" fontId="1" fillId="4" borderId="27" xfId="0" applyNumberFormat="1" applyFont="1" applyFill="1" applyBorder="1" applyAlignment="1" applyProtection="1">
      <alignment horizontal="center" vertical="center"/>
      <protection hidden="1"/>
    </xf>
    <xf numFmtId="4" fontId="4" fillId="4" borderId="28" xfId="0" applyNumberFormat="1" applyFont="1" applyFill="1" applyBorder="1" applyAlignment="1" applyProtection="1">
      <alignment horizontal="right"/>
      <protection hidden="1"/>
    </xf>
    <xf numFmtId="4" fontId="4" fillId="4" borderId="29" xfId="0" applyNumberFormat="1" applyFont="1" applyFill="1" applyBorder="1" applyAlignment="1" applyProtection="1">
      <alignment horizontal="right"/>
      <protection hidden="1"/>
    </xf>
    <xf numFmtId="0" fontId="1" fillId="2" borderId="21" xfId="0" applyFont="1" applyFill="1" applyBorder="1" applyAlignment="1" applyProtection="1">
      <alignment horizontal="center"/>
      <protection hidden="1"/>
    </xf>
    <xf numFmtId="49" fontId="1" fillId="2" borderId="22" xfId="0" applyNumberFormat="1" applyFont="1" applyFill="1" applyBorder="1" applyAlignment="1" applyProtection="1">
      <alignment horizontal="right" vertical="center"/>
      <protection hidden="1"/>
    </xf>
    <xf numFmtId="49" fontId="1" fillId="2" borderId="21" xfId="0" applyNumberFormat="1" applyFont="1" applyFill="1" applyBorder="1" applyAlignment="1" applyProtection="1">
      <alignment horizontal="right" vertical="center"/>
      <protection hidden="1"/>
    </xf>
    <xf numFmtId="1" fontId="1"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protection hidden="1"/>
    </xf>
    <xf numFmtId="3" fontId="10" fillId="4" borderId="18" xfId="0" applyNumberFormat="1" applyFont="1" applyFill="1" applyBorder="1" applyAlignment="1" applyProtection="1">
      <alignment horizontal="center" vertical="center"/>
      <protection hidden="1"/>
    </xf>
    <xf numFmtId="3" fontId="10" fillId="4" borderId="45" xfId="0" applyNumberFormat="1" applyFont="1" applyFill="1" applyBorder="1" applyAlignment="1" applyProtection="1">
      <alignment horizontal="center" vertical="center"/>
      <protection hidden="1"/>
    </xf>
    <xf numFmtId="3" fontId="10" fillId="4" borderId="19" xfId="0" applyNumberFormat="1" applyFont="1" applyFill="1" applyBorder="1" applyAlignment="1" applyProtection="1">
      <alignment horizontal="center" vertical="center"/>
      <protection hidden="1"/>
    </xf>
    <xf numFmtId="0" fontId="2" fillId="2" borderId="33" xfId="0" applyFont="1" applyFill="1" applyBorder="1" applyAlignment="1" applyProtection="1">
      <alignment horizontal="center"/>
      <protection hidden="1"/>
    </xf>
    <xf numFmtId="0" fontId="2" fillId="2" borderId="34" xfId="0" applyFont="1" applyFill="1" applyBorder="1" applyAlignment="1" applyProtection="1">
      <alignment horizontal="center"/>
      <protection hidden="1"/>
    </xf>
    <xf numFmtId="3" fontId="2" fillId="4" borderId="34" xfId="0" applyNumberFormat="1" applyFont="1" applyFill="1" applyBorder="1" applyAlignment="1" applyProtection="1">
      <alignment horizontal="center" vertical="center"/>
      <protection hidden="1"/>
    </xf>
    <xf numFmtId="3" fontId="2" fillId="4" borderId="35" xfId="0" applyNumberFormat="1" applyFont="1" applyFill="1" applyBorder="1" applyAlignment="1" applyProtection="1">
      <alignment horizontal="center" vertical="center"/>
      <protection hidden="1"/>
    </xf>
    <xf numFmtId="49" fontId="2" fillId="2" borderId="33" xfId="0" applyNumberFormat="1" applyFont="1" applyFill="1" applyBorder="1" applyAlignment="1" applyProtection="1">
      <alignment horizontal="center" vertical="center"/>
      <protection hidden="1"/>
    </xf>
    <xf numFmtId="49" fontId="2" fillId="2" borderId="34" xfId="0" applyNumberFormat="1" applyFont="1" applyFill="1" applyBorder="1" applyAlignment="1" applyProtection="1">
      <alignment horizontal="center" vertical="center"/>
      <protection hidden="1"/>
    </xf>
    <xf numFmtId="0" fontId="2" fillId="2" borderId="39" xfId="0" applyFont="1" applyFill="1" applyBorder="1" applyProtection="1">
      <protection hidden="1"/>
    </xf>
    <xf numFmtId="0" fontId="2" fillId="4" borderId="40" xfId="0" applyFont="1" applyFill="1" applyBorder="1" applyProtection="1">
      <protection hidden="1"/>
    </xf>
    <xf numFmtId="3" fontId="2" fillId="4" borderId="46" xfId="0" applyNumberFormat="1" applyFont="1" applyFill="1" applyBorder="1" applyProtection="1">
      <protection hidden="1"/>
    </xf>
    <xf numFmtId="0" fontId="2" fillId="2" borderId="27" xfId="0" applyFont="1" applyFill="1" applyBorder="1" applyAlignment="1" applyProtection="1">
      <alignment horizontal="center"/>
      <protection hidden="1"/>
    </xf>
    <xf numFmtId="0" fontId="2" fillId="2" borderId="28" xfId="0" applyFont="1" applyFill="1" applyBorder="1" applyAlignment="1" applyProtection="1">
      <alignment horizontal="center"/>
      <protection hidden="1"/>
    </xf>
    <xf numFmtId="3" fontId="2" fillId="4" borderId="28" xfId="0" applyNumberFormat="1" applyFont="1" applyFill="1" applyBorder="1" applyAlignment="1" applyProtection="1">
      <alignment horizontal="center" vertical="center"/>
      <protection hidden="1"/>
    </xf>
    <xf numFmtId="3" fontId="2" fillId="4" borderId="29" xfId="0" applyNumberFormat="1" applyFont="1" applyFill="1" applyBorder="1" applyAlignment="1" applyProtection="1">
      <alignment horizontal="center" vertical="center"/>
      <protection hidden="1"/>
    </xf>
    <xf numFmtId="49" fontId="2" fillId="2" borderId="27" xfId="0" applyNumberFormat="1" applyFont="1" applyFill="1" applyBorder="1" applyAlignment="1" applyProtection="1">
      <alignment horizontal="center" vertical="center"/>
      <protection hidden="1"/>
    </xf>
    <xf numFmtId="49" fontId="2" fillId="2" borderId="28" xfId="0" applyNumberFormat="1" applyFont="1" applyFill="1" applyBorder="1" applyAlignment="1" applyProtection="1">
      <alignment horizontal="center" vertical="center"/>
      <protection hidden="1"/>
    </xf>
    <xf numFmtId="0" fontId="2" fillId="4" borderId="8" xfId="0" applyFont="1" applyFill="1" applyBorder="1" applyProtection="1">
      <protection hidden="1"/>
    </xf>
    <xf numFmtId="3" fontId="2" fillId="4" borderId="9" xfId="0" applyNumberFormat="1" applyFont="1" applyFill="1" applyBorder="1" applyAlignment="1" applyProtection="1">
      <alignment vertical="center"/>
      <protection hidden="1"/>
    </xf>
    <xf numFmtId="0" fontId="2" fillId="0" borderId="0" xfId="0" applyFont="1" applyAlignment="1" applyProtection="1">
      <alignment horizontal="center"/>
      <protection hidden="1"/>
    </xf>
    <xf numFmtId="3" fontId="2" fillId="0" borderId="0" xfId="0" applyNumberFormat="1"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3" fontId="2" fillId="4" borderId="9" xfId="0" applyNumberFormat="1" applyFont="1" applyFill="1" applyBorder="1" applyAlignment="1" applyProtection="1">
      <alignment horizontal="right"/>
      <protection hidden="1"/>
    </xf>
    <xf numFmtId="3" fontId="2" fillId="4" borderId="9" xfId="0" applyNumberFormat="1" applyFont="1" applyFill="1" applyBorder="1" applyProtection="1">
      <protection hidden="1"/>
    </xf>
    <xf numFmtId="0" fontId="2" fillId="2" borderId="39" xfId="0" applyFont="1" applyFill="1" applyBorder="1" applyAlignment="1" applyProtection="1">
      <alignment horizontal="center" vertical="center" wrapText="1"/>
      <protection hidden="1"/>
    </xf>
    <xf numFmtId="0" fontId="2" fillId="2" borderId="40" xfId="0" applyFont="1" applyFill="1" applyBorder="1" applyAlignment="1" applyProtection="1">
      <alignment horizontal="center" vertical="center" wrapText="1"/>
      <protection hidden="1"/>
    </xf>
    <xf numFmtId="3" fontId="2" fillId="4" borderId="9" xfId="0" applyNumberFormat="1" applyFont="1" applyFill="1" applyBorder="1" applyAlignment="1" applyProtection="1">
      <alignment vertical="top" wrapText="1"/>
      <protection hidden="1"/>
    </xf>
    <xf numFmtId="0" fontId="2" fillId="4" borderId="28" xfId="0" applyFont="1" applyFill="1" applyBorder="1" applyProtection="1">
      <protection hidden="1"/>
    </xf>
    <xf numFmtId="3" fontId="2" fillId="4" borderId="29" xfId="0" applyNumberFormat="1" applyFont="1" applyFill="1" applyBorder="1" applyProtection="1">
      <protection hidden="1"/>
    </xf>
    <xf numFmtId="3" fontId="1" fillId="4" borderId="22" xfId="0" applyNumberFormat="1" applyFont="1" applyFill="1" applyBorder="1" applyAlignment="1" applyProtection="1">
      <alignment horizontal="center"/>
      <protection hidden="1"/>
    </xf>
    <xf numFmtId="3" fontId="1" fillId="4" borderId="23" xfId="0" applyNumberFormat="1" applyFont="1" applyFill="1" applyBorder="1" applyAlignment="1" applyProtection="1">
      <alignment horizontal="right"/>
      <protection hidden="1"/>
    </xf>
    <xf numFmtId="49" fontId="1" fillId="2" borderId="47" xfId="0" applyNumberFormat="1" applyFont="1" applyFill="1" applyBorder="1" applyAlignment="1" applyProtection="1">
      <alignment horizontal="right" vertical="center"/>
      <protection hidden="1"/>
    </xf>
    <xf numFmtId="49" fontId="1" fillId="2" borderId="27" xfId="0" applyNumberFormat="1" applyFont="1" applyFill="1" applyBorder="1" applyAlignment="1" applyProtection="1">
      <alignment horizontal="right" vertical="center"/>
      <protection hidden="1"/>
    </xf>
    <xf numFmtId="3" fontId="10" fillId="4" borderId="48" xfId="0" applyNumberFormat="1" applyFont="1" applyFill="1" applyBorder="1" applyAlignment="1" applyProtection="1">
      <alignment horizontal="center" vertical="center"/>
      <protection hidden="1"/>
    </xf>
    <xf numFmtId="3" fontId="10" fillId="4" borderId="49" xfId="0" applyNumberFormat="1" applyFont="1" applyFill="1" applyBorder="1" applyAlignment="1" applyProtection="1">
      <alignment horizontal="center" vertical="center"/>
      <protection hidden="1"/>
    </xf>
    <xf numFmtId="3" fontId="10" fillId="4" borderId="50" xfId="0" applyNumberFormat="1" applyFont="1" applyFill="1" applyBorder="1" applyAlignment="1" applyProtection="1">
      <alignment horizontal="center" vertical="center"/>
      <protection hidden="1"/>
    </xf>
    <xf numFmtId="0" fontId="2" fillId="2" borderId="33" xfId="0" applyFont="1" applyFill="1" applyBorder="1" applyProtection="1">
      <protection hidden="1"/>
    </xf>
    <xf numFmtId="0" fontId="2" fillId="2" borderId="51" xfId="0" applyFont="1" applyFill="1" applyBorder="1" applyAlignment="1" applyProtection="1">
      <alignment horizontal="center"/>
      <protection hidden="1"/>
    </xf>
    <xf numFmtId="0" fontId="2" fillId="2" borderId="43" xfId="0" applyFont="1" applyFill="1" applyBorder="1" applyAlignment="1" applyProtection="1">
      <alignment horizontal="center"/>
      <protection hidden="1"/>
    </xf>
    <xf numFmtId="0" fontId="2" fillId="2" borderId="44" xfId="0" applyFont="1" applyFill="1" applyBorder="1" applyAlignment="1" applyProtection="1">
      <alignment horizontal="center"/>
      <protection hidden="1"/>
    </xf>
    <xf numFmtId="0" fontId="2" fillId="2" borderId="7" xfId="0" applyFont="1" applyFill="1" applyBorder="1" applyAlignment="1" applyProtection="1">
      <alignment horizontal="center"/>
      <protection hidden="1"/>
    </xf>
    <xf numFmtId="0" fontId="2" fillId="2" borderId="8" xfId="0" applyFont="1" applyFill="1" applyBorder="1" applyAlignment="1" applyProtection="1">
      <alignment horizontal="center"/>
      <protection hidden="1"/>
    </xf>
    <xf numFmtId="0" fontId="2" fillId="2" borderId="27" xfId="0" applyFont="1" applyFill="1" applyBorder="1" applyProtection="1">
      <protection hidden="1"/>
    </xf>
    <xf numFmtId="3" fontId="1" fillId="0" borderId="0" xfId="0" applyNumberFormat="1" applyFont="1" applyAlignment="1" applyProtection="1">
      <alignment horizontal="center" vertical="center"/>
      <protection hidden="1"/>
    </xf>
    <xf numFmtId="49" fontId="1" fillId="0" borderId="0" xfId="0" applyNumberFormat="1"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locked="0" hidden="1"/>
    </xf>
    <xf numFmtId="0" fontId="4" fillId="0" borderId="0" xfId="0" applyFont="1" applyAlignment="1" applyProtection="1">
      <alignment horizontal="right"/>
      <protection locked="0" hidden="1"/>
    </xf>
    <xf numFmtId="0" fontId="2" fillId="0" borderId="8" xfId="0" applyFont="1" applyBorder="1" applyAlignment="1" applyProtection="1">
      <alignment horizontal="center" vertical="center"/>
      <protection locked="0" hidden="1"/>
    </xf>
    <xf numFmtId="0" fontId="2" fillId="0" borderId="9" xfId="0" applyFont="1" applyBorder="1" applyAlignment="1" applyProtection="1">
      <alignment horizontal="center" vertical="center"/>
      <protection locked="0" hidden="1"/>
    </xf>
    <xf numFmtId="0" fontId="4" fillId="0" borderId="8" xfId="0" applyFont="1" applyBorder="1" applyAlignment="1" applyProtection="1">
      <alignment horizontal="center" vertical="center"/>
      <protection locked="0" hidden="1"/>
    </xf>
    <xf numFmtId="0" fontId="5" fillId="0" borderId="8" xfId="0" applyFont="1" applyBorder="1" applyAlignment="1" applyProtection="1">
      <alignment horizontal="center" vertical="center"/>
      <protection locked="0" hidden="1"/>
    </xf>
    <xf numFmtId="0" fontId="5" fillId="0" borderId="9" xfId="0" applyFont="1" applyBorder="1" applyAlignment="1" applyProtection="1">
      <alignment horizontal="center" vertical="center"/>
      <protection locked="0" hidden="1"/>
    </xf>
    <xf numFmtId="0" fontId="2" fillId="0" borderId="12" xfId="0" applyFont="1" applyBorder="1" applyAlignment="1" applyProtection="1">
      <alignment horizontal="center" vertical="center"/>
      <protection locked="0" hidden="1"/>
    </xf>
    <xf numFmtId="0" fontId="2" fillId="0" borderId="20" xfId="0" applyFont="1" applyBorder="1" applyAlignment="1" applyProtection="1">
      <alignment horizontal="center" vertical="center"/>
      <protection locked="0" hidden="1"/>
    </xf>
    <xf numFmtId="0" fontId="2" fillId="0" borderId="13" xfId="0" applyFont="1" applyBorder="1" applyAlignment="1" applyProtection="1">
      <alignment horizontal="center" vertical="center"/>
      <protection locked="0" hidden="1"/>
    </xf>
    <xf numFmtId="0" fontId="2" fillId="0" borderId="8" xfId="0" applyFont="1" applyBorder="1" applyAlignment="1" applyProtection="1">
      <alignment horizontal="center"/>
      <protection locked="0" hidden="1"/>
    </xf>
    <xf numFmtId="0" fontId="2" fillId="0" borderId="9" xfId="0" applyFont="1" applyBorder="1" applyAlignment="1" applyProtection="1">
      <alignment horizontal="center"/>
      <protection locked="0" hidden="1"/>
    </xf>
    <xf numFmtId="0" fontId="2" fillId="0" borderId="28" xfId="0" applyFont="1" applyBorder="1" applyAlignment="1" applyProtection="1">
      <alignment horizontal="center"/>
      <protection locked="0" hidden="1"/>
    </xf>
    <xf numFmtId="0" fontId="2" fillId="0" borderId="29" xfId="0" applyFont="1" applyBorder="1" applyAlignment="1" applyProtection="1">
      <alignment horizontal="center"/>
      <protection locked="0" hidden="1"/>
    </xf>
    <xf numFmtId="3" fontId="2" fillId="3" borderId="12" xfId="0" quotePrefix="1" applyNumberFormat="1" applyFont="1" applyFill="1" applyBorder="1" applyAlignment="1" applyProtection="1">
      <alignment horizontal="center" vertical="center"/>
      <protection locked="0" hidden="1"/>
    </xf>
    <xf numFmtId="3" fontId="2" fillId="3" borderId="13" xfId="0" quotePrefix="1" applyNumberFormat="1" applyFont="1" applyFill="1" applyBorder="1" applyAlignment="1" applyProtection="1">
      <alignment horizontal="center" vertical="center"/>
      <protection locked="0" hidden="1"/>
    </xf>
    <xf numFmtId="0" fontId="2" fillId="0" borderId="12" xfId="0" applyFont="1" applyBorder="1" applyAlignment="1" applyProtection="1">
      <alignment horizontal="center"/>
      <protection locked="0" hidden="1"/>
    </xf>
    <xf numFmtId="0" fontId="2" fillId="0" borderId="13" xfId="0" applyFont="1" applyBorder="1" applyAlignment="1" applyProtection="1">
      <alignment horizontal="center"/>
      <protection locked="0" hidden="1"/>
    </xf>
    <xf numFmtId="3" fontId="2" fillId="0" borderId="12" xfId="0" applyNumberFormat="1" applyFont="1" applyBorder="1" applyAlignment="1" applyProtection="1">
      <alignment horizontal="center"/>
      <protection locked="0" hidden="1"/>
    </xf>
    <xf numFmtId="3" fontId="2" fillId="0" borderId="13" xfId="0" applyNumberFormat="1" applyFont="1" applyBorder="1" applyAlignment="1" applyProtection="1">
      <alignment horizontal="center"/>
      <protection locked="0" hidden="1"/>
    </xf>
    <xf numFmtId="3" fontId="1" fillId="0" borderId="8" xfId="0" applyNumberFormat="1" applyFont="1" applyBorder="1" applyAlignment="1" applyProtection="1">
      <alignment horizontal="center"/>
      <protection locked="0" hidden="1"/>
    </xf>
    <xf numFmtId="3" fontId="1" fillId="0" borderId="8" xfId="0" applyNumberFormat="1" applyFont="1" applyBorder="1" applyAlignment="1" applyProtection="1">
      <alignment horizontal="center" vertical="center"/>
      <protection locked="0" hidden="1"/>
    </xf>
    <xf numFmtId="49" fontId="2" fillId="2" borderId="33" xfId="0" applyNumberFormat="1" applyFont="1" applyFill="1" applyBorder="1" applyAlignment="1" applyProtection="1">
      <alignment horizontal="center" vertical="center"/>
      <protection locked="0" hidden="1"/>
    </xf>
    <xf numFmtId="49" fontId="2" fillId="2" borderId="34" xfId="0" applyNumberFormat="1" applyFont="1" applyFill="1" applyBorder="1" applyAlignment="1" applyProtection="1">
      <alignment horizontal="center" vertical="center"/>
      <protection locked="0" hidden="1"/>
    </xf>
    <xf numFmtId="3" fontId="2" fillId="4" borderId="34" xfId="0" applyNumberFormat="1" applyFont="1" applyFill="1" applyBorder="1" applyAlignment="1" applyProtection="1">
      <alignment horizontal="center" vertical="center"/>
      <protection locked="0" hidden="1"/>
    </xf>
    <xf numFmtId="3" fontId="2" fillId="4" borderId="35" xfId="0" applyNumberFormat="1" applyFont="1" applyFill="1" applyBorder="1" applyAlignment="1" applyProtection="1">
      <alignment horizontal="center" vertical="center"/>
      <protection locked="0" hidden="1"/>
    </xf>
    <xf numFmtId="0" fontId="2" fillId="0" borderId="30" xfId="0" applyFont="1" applyBorder="1" applyAlignment="1" applyProtection="1">
      <alignment horizontal="center" vertical="center" wrapText="1"/>
      <protection locked="0" hidden="1"/>
    </xf>
    <xf numFmtId="0" fontId="2" fillId="0" borderId="31" xfId="0" applyFont="1" applyBorder="1" applyAlignment="1" applyProtection="1">
      <alignment horizontal="center" vertical="center" wrapText="1"/>
      <protection locked="0" hidden="1"/>
    </xf>
    <xf numFmtId="0" fontId="2" fillId="0" borderId="32" xfId="0" applyFont="1" applyBorder="1" applyAlignment="1" applyProtection="1">
      <alignment horizontal="center" vertical="center" wrapText="1"/>
      <protection locked="0" hidden="1"/>
    </xf>
    <xf numFmtId="0" fontId="2" fillId="0" borderId="36" xfId="0" applyFont="1" applyBorder="1" applyAlignment="1" applyProtection="1">
      <alignment horizontal="center" vertical="center" wrapText="1"/>
      <protection locked="0" hidden="1"/>
    </xf>
    <xf numFmtId="0" fontId="2" fillId="0" borderId="37" xfId="0" applyFont="1" applyBorder="1" applyAlignment="1" applyProtection="1">
      <alignment horizontal="center" vertical="center" wrapText="1"/>
      <protection locked="0" hidden="1"/>
    </xf>
    <xf numFmtId="0" fontId="2" fillId="0" borderId="38" xfId="0" applyFont="1" applyBorder="1" applyAlignment="1" applyProtection="1">
      <alignment horizontal="center" vertical="center" wrapText="1"/>
      <protection locked="0" hidden="1"/>
    </xf>
    <xf numFmtId="3" fontId="1" fillId="0" borderId="22" xfId="0" applyNumberFormat="1" applyFont="1" applyBorder="1" applyAlignment="1" applyProtection="1">
      <alignment horizontal="center" vertical="center"/>
      <protection locked="0" hidden="1"/>
    </xf>
    <xf numFmtId="0" fontId="2" fillId="0" borderId="34" xfId="0" applyFont="1" applyBorder="1" applyAlignment="1" applyProtection="1">
      <alignment horizontal="center"/>
      <protection locked="0" hidden="1"/>
    </xf>
    <xf numFmtId="0" fontId="2" fillId="0" borderId="35" xfId="0" applyFont="1" applyBorder="1" applyAlignment="1" applyProtection="1">
      <alignment horizontal="center"/>
      <protection locked="0" hidden="1"/>
    </xf>
    <xf numFmtId="0" fontId="1" fillId="0" borderId="8" xfId="0" applyFont="1" applyBorder="1" applyAlignment="1" applyProtection="1">
      <alignment horizontal="right" vertical="center"/>
      <protection locked="0" hidden="1"/>
    </xf>
    <xf numFmtId="0" fontId="1" fillId="0" borderId="9" xfId="0" applyFont="1" applyBorder="1" applyAlignment="1" applyProtection="1">
      <alignment horizontal="right" vertical="center"/>
      <protection locked="0" hidden="1"/>
    </xf>
    <xf numFmtId="14" fontId="1" fillId="0" borderId="12" xfId="0" applyNumberFormat="1" applyFont="1" applyBorder="1" applyAlignment="1" applyProtection="1">
      <alignment horizontal="right" vertical="center"/>
      <protection locked="0" hidden="1"/>
    </xf>
    <xf numFmtId="14" fontId="1" fillId="0" borderId="20" xfId="0" applyNumberFormat="1" applyFont="1" applyBorder="1" applyAlignment="1" applyProtection="1">
      <alignment horizontal="right" vertical="center"/>
      <protection locked="0" hidden="1"/>
    </xf>
    <xf numFmtId="14" fontId="1" fillId="0" borderId="13" xfId="0" applyNumberFormat="1" applyFont="1" applyBorder="1" applyAlignment="1" applyProtection="1">
      <alignment horizontal="right" vertical="center"/>
      <protection locked="0" hidden="1"/>
    </xf>
    <xf numFmtId="0" fontId="1" fillId="0" borderId="28" xfId="0" applyFont="1" applyBorder="1" applyAlignment="1" applyProtection="1">
      <alignment horizontal="right" vertical="center"/>
      <protection locked="0" hidden="1"/>
    </xf>
    <xf numFmtId="0" fontId="1" fillId="0" borderId="29" xfId="0" applyFont="1" applyBorder="1" applyAlignment="1" applyProtection="1">
      <alignment horizontal="right" vertical="center"/>
      <protection locked="0" hidden="1"/>
    </xf>
    <xf numFmtId="0" fontId="1" fillId="0" borderId="8" xfId="0" applyFont="1" applyBorder="1" applyAlignment="1" applyProtection="1">
      <alignment horizontal="right" vertical="top"/>
      <protection locked="0" hidden="1"/>
    </xf>
    <xf numFmtId="3" fontId="2" fillId="0" borderId="12" xfId="0" applyNumberFormat="1" applyFont="1" applyFill="1" applyBorder="1" applyAlignment="1" applyProtection="1">
      <alignment horizontal="center"/>
      <protection locked="0" hidden="1"/>
    </xf>
    <xf numFmtId="3" fontId="2" fillId="0" borderId="13" xfId="0" applyNumberFormat="1" applyFont="1" applyFill="1" applyBorder="1" applyAlignment="1" applyProtection="1">
      <alignment horizontal="center"/>
      <protection locked="0" hidden="1"/>
    </xf>
    <xf numFmtId="0" fontId="2" fillId="0" borderId="12" xfId="0" applyFont="1" applyFill="1" applyBorder="1" applyAlignment="1" applyProtection="1">
      <alignment horizontal="center"/>
      <protection locked="0" hidden="1"/>
    </xf>
    <xf numFmtId="0" fontId="2" fillId="0" borderId="13" xfId="0" applyFont="1" applyFill="1" applyBorder="1" applyAlignment="1" applyProtection="1">
      <alignment horizontal="center"/>
      <protection locked="0" hidden="1"/>
    </xf>
    <xf numFmtId="164" fontId="4" fillId="0" borderId="8" xfId="0" applyNumberFormat="1" applyFont="1" applyBorder="1" applyAlignment="1" applyProtection="1">
      <alignment horizontal="right"/>
      <protection hidden="1"/>
    </xf>
    <xf numFmtId="164" fontId="1" fillId="0" borderId="8" xfId="0" applyNumberFormat="1" applyFont="1" applyBorder="1" applyProtection="1">
      <protection hidden="1"/>
    </xf>
    <xf numFmtId="164" fontId="2" fillId="0" borderId="8" xfId="0" applyNumberFormat="1" applyFont="1" applyBorder="1" applyAlignment="1" applyProtection="1">
      <alignment horizontal="center"/>
      <protection hidden="1"/>
    </xf>
    <xf numFmtId="164" fontId="7" fillId="0" borderId="22" xfId="0" applyNumberFormat="1" applyFont="1" applyBorder="1" applyAlignment="1" applyProtection="1">
      <alignment vertical="top" wrapText="1"/>
      <protection hidden="1"/>
    </xf>
    <xf numFmtId="0" fontId="2" fillId="2" borderId="10" xfId="0" applyFont="1" applyFill="1" applyBorder="1" applyProtection="1">
      <protection hidden="1"/>
    </xf>
    <xf numFmtId="0" fontId="2" fillId="2" borderId="11" xfId="0" applyFont="1" applyFill="1" applyBorder="1" applyProtection="1">
      <protection hidden="1"/>
    </xf>
    <xf numFmtId="4" fontId="2" fillId="4" borderId="18" xfId="0" applyNumberFormat="1" applyFont="1" applyFill="1" applyBorder="1" applyAlignment="1" applyProtection="1">
      <alignment horizontal="center" vertical="center"/>
      <protection hidden="1"/>
    </xf>
    <xf numFmtId="4" fontId="2" fillId="4" borderId="19" xfId="0" applyNumberFormat="1" applyFont="1" applyFill="1" applyBorder="1" applyAlignment="1" applyProtection="1">
      <alignment horizontal="center" vertical="center"/>
      <protection hidden="1"/>
    </xf>
    <xf numFmtId="0" fontId="2" fillId="2" borderId="7" xfId="0" applyFont="1" applyFill="1" applyBorder="1" applyProtection="1">
      <protection hidden="1"/>
    </xf>
    <xf numFmtId="0" fontId="2" fillId="2" borderId="8" xfId="0" applyFont="1" applyFill="1" applyBorder="1" applyProtection="1">
      <protection hidden="1"/>
    </xf>
    <xf numFmtId="0" fontId="2" fillId="0" borderId="14" xfId="0" applyFont="1" applyBorder="1" applyAlignment="1" applyProtection="1">
      <alignment horizontal="right"/>
      <protection hidden="1"/>
    </xf>
    <xf numFmtId="0" fontId="4" fillId="0" borderId="24" xfId="0" applyFont="1" applyBorder="1" applyProtection="1">
      <protection hidden="1"/>
    </xf>
    <xf numFmtId="164" fontId="4" fillId="0" borderId="25" xfId="0" applyNumberFormat="1" applyFont="1" applyBorder="1" applyAlignment="1" applyProtection="1">
      <alignment horizontal="center"/>
      <protection hidden="1"/>
    </xf>
    <xf numFmtId="4" fontId="4" fillId="0" borderId="25" xfId="0" applyNumberFormat="1" applyFont="1" applyBorder="1" applyAlignment="1" applyProtection="1">
      <alignment horizontal="right"/>
      <protection hidden="1"/>
    </xf>
    <xf numFmtId="4" fontId="1" fillId="0" borderId="26" xfId="0" applyNumberFormat="1" applyFont="1" applyBorder="1" applyProtection="1">
      <protection hidden="1"/>
    </xf>
    <xf numFmtId="164" fontId="1" fillId="0" borderId="0" xfId="0" applyNumberFormat="1" applyFont="1" applyProtection="1">
      <protection hidden="1"/>
    </xf>
    <xf numFmtId="3" fontId="4" fillId="4" borderId="34" xfId="0" applyNumberFormat="1" applyFont="1" applyFill="1" applyBorder="1" applyAlignment="1" applyProtection="1">
      <alignment horizontal="right"/>
      <protection hidden="1"/>
    </xf>
    <xf numFmtId="0" fontId="1" fillId="0" borderId="15" xfId="0" applyFont="1" applyBorder="1" applyProtection="1">
      <protection hidden="1"/>
    </xf>
    <xf numFmtId="0" fontId="1" fillId="0" borderId="21" xfId="0" applyFont="1" applyBorder="1" applyProtection="1">
      <protection hidden="1"/>
    </xf>
    <xf numFmtId="3" fontId="2" fillId="0" borderId="0" xfId="0" applyNumberFormat="1" applyFont="1" applyAlignment="1" applyProtection="1">
      <alignment horizontal="center"/>
      <protection hidden="1"/>
    </xf>
    <xf numFmtId="164" fontId="4" fillId="4" borderId="22" xfId="0" applyNumberFormat="1" applyFont="1" applyFill="1" applyBorder="1" applyAlignment="1" applyProtection="1">
      <alignment horizontal="center"/>
      <protection hidden="1"/>
    </xf>
    <xf numFmtId="3" fontId="4" fillId="4" borderId="22" xfId="0" applyNumberFormat="1" applyFont="1" applyFill="1" applyBorder="1" applyAlignment="1" applyProtection="1">
      <alignment horizontal="right"/>
      <protection hidden="1"/>
    </xf>
    <xf numFmtId="0" fontId="4" fillId="2" borderId="33"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9" fillId="2" borderId="7" xfId="0" applyFont="1" applyFill="1" applyBorder="1" applyAlignment="1" applyProtection="1">
      <alignment horizontal="center" vertical="center" wrapText="1"/>
      <protection hidden="1"/>
    </xf>
    <xf numFmtId="3" fontId="1" fillId="4" borderId="9" xfId="0" applyNumberFormat="1" applyFont="1" applyFill="1" applyBorder="1" applyAlignment="1" applyProtection="1">
      <alignment horizontal="center"/>
      <protection hidden="1"/>
    </xf>
    <xf numFmtId="0" fontId="1" fillId="2" borderId="30" xfId="0" applyFont="1" applyFill="1" applyBorder="1" applyProtection="1">
      <protection hidden="1"/>
    </xf>
    <xf numFmtId="0" fontId="1" fillId="2" borderId="31" xfId="0" applyFont="1" applyFill="1" applyBorder="1" applyAlignment="1" applyProtection="1">
      <alignment horizontal="center"/>
      <protection hidden="1"/>
    </xf>
    <xf numFmtId="0" fontId="1" fillId="2" borderId="31" xfId="0" applyFont="1" applyFill="1" applyBorder="1" applyAlignment="1" applyProtection="1">
      <alignment horizontal="center"/>
      <protection hidden="1"/>
    </xf>
    <xf numFmtId="0" fontId="1" fillId="2" borderId="32" xfId="0" applyFont="1" applyFill="1" applyBorder="1" applyAlignment="1" applyProtection="1">
      <alignment horizontal="center"/>
      <protection hidden="1"/>
    </xf>
    <xf numFmtId="49" fontId="5" fillId="2" borderId="39" xfId="0" applyNumberFormat="1" applyFont="1" applyFill="1" applyBorder="1" applyAlignment="1" applyProtection="1">
      <alignment horizontal="right" vertical="center"/>
      <protection hidden="1"/>
    </xf>
    <xf numFmtId="3" fontId="1" fillId="4" borderId="41" xfId="0" applyNumberFormat="1" applyFont="1" applyFill="1" applyBorder="1" applyAlignment="1" applyProtection="1">
      <alignment horizontal="center"/>
      <protection hidden="1"/>
    </xf>
    <xf numFmtId="3" fontId="1" fillId="4" borderId="6" xfId="0" applyNumberFormat="1" applyFont="1" applyFill="1" applyBorder="1" applyAlignment="1" applyProtection="1">
      <alignment horizontal="center"/>
      <protection hidden="1"/>
    </xf>
    <xf numFmtId="0" fontId="1" fillId="2" borderId="27" xfId="0" applyFont="1" applyFill="1" applyBorder="1" applyAlignment="1" applyProtection="1">
      <alignment horizontal="center"/>
      <protection hidden="1"/>
    </xf>
    <xf numFmtId="3" fontId="1" fillId="4" borderId="29" xfId="0" applyNumberFormat="1" applyFont="1" applyFill="1" applyBorder="1" applyAlignment="1" applyProtection="1">
      <alignment horizontal="center"/>
      <protection hidden="1"/>
    </xf>
    <xf numFmtId="49" fontId="1" fillId="2" borderId="16" xfId="0" applyNumberFormat="1" applyFont="1" applyFill="1" applyBorder="1" applyAlignment="1" applyProtection="1">
      <alignment horizontal="right" vertical="center"/>
      <protection hidden="1"/>
    </xf>
    <xf numFmtId="49" fontId="1" fillId="2" borderId="17" xfId="0" applyNumberFormat="1" applyFont="1" applyFill="1" applyBorder="1" applyAlignment="1" applyProtection="1">
      <alignment horizontal="right" vertical="center"/>
      <protection hidden="1"/>
    </xf>
    <xf numFmtId="3" fontId="1" fillId="4" borderId="18" xfId="0" applyNumberFormat="1" applyFont="1" applyFill="1" applyBorder="1" applyAlignment="1" applyProtection="1">
      <alignment horizontal="center"/>
      <protection hidden="1"/>
    </xf>
    <xf numFmtId="3" fontId="1" fillId="4" borderId="19" xfId="0" applyNumberFormat="1" applyFont="1" applyFill="1" applyBorder="1" applyAlignment="1" applyProtection="1">
      <alignment horizontal="center"/>
      <protection hidden="1"/>
    </xf>
    <xf numFmtId="0" fontId="2" fillId="2" borderId="33" xfId="0" applyFont="1" applyFill="1" applyBorder="1" applyAlignment="1" applyProtection="1">
      <alignment horizontal="right"/>
      <protection hidden="1"/>
    </xf>
    <xf numFmtId="0" fontId="2" fillId="2" borderId="34" xfId="0" applyFont="1" applyFill="1" applyBorder="1" applyAlignment="1" applyProtection="1">
      <alignment horizontal="right"/>
      <protection hidden="1"/>
    </xf>
    <xf numFmtId="0" fontId="2" fillId="2" borderId="7" xfId="0" applyFont="1" applyFill="1" applyBorder="1" applyAlignment="1" applyProtection="1">
      <alignment horizontal="right"/>
      <protection hidden="1"/>
    </xf>
    <xf numFmtId="0" fontId="2" fillId="2" borderId="8" xfId="0" applyFont="1" applyFill="1" applyBorder="1" applyAlignment="1" applyProtection="1">
      <alignment horizontal="right"/>
      <protection hidden="1"/>
    </xf>
    <xf numFmtId="0" fontId="2" fillId="2" borderId="27" xfId="0" applyFont="1" applyFill="1" applyBorder="1" applyAlignment="1" applyProtection="1">
      <alignment horizontal="right"/>
      <protection hidden="1"/>
    </xf>
    <xf numFmtId="0" fontId="2" fillId="2" borderId="28" xfId="0" applyFont="1" applyFill="1" applyBorder="1" applyAlignment="1" applyProtection="1">
      <alignment horizontal="right"/>
      <protection hidden="1"/>
    </xf>
    <xf numFmtId="0" fontId="1" fillId="0" borderId="0" xfId="0" applyFont="1" applyAlignment="1" applyProtection="1">
      <alignment horizontal="right" vertical="center"/>
      <protection hidden="1"/>
    </xf>
    <xf numFmtId="0" fontId="5" fillId="0" borderId="0" xfId="0" applyFont="1" applyAlignment="1" applyProtection="1">
      <alignment horizontal="right"/>
      <protection hidden="1"/>
    </xf>
    <xf numFmtId="3" fontId="5" fillId="0" borderId="0" xfId="0" applyNumberFormat="1" applyFont="1" applyAlignment="1" applyProtection="1">
      <alignment horizontal="center" vertical="center"/>
      <protection hidden="1"/>
    </xf>
    <xf numFmtId="49" fontId="5" fillId="0" borderId="0" xfId="0" applyNumberFormat="1" applyFont="1" applyAlignment="1" applyProtection="1">
      <alignment horizontal="right" vertical="center"/>
      <protection hidden="1"/>
    </xf>
    <xf numFmtId="49"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165" fontId="5" fillId="0" borderId="0" xfId="0" applyNumberFormat="1" applyFont="1" applyProtection="1">
      <protection hidden="1"/>
    </xf>
    <xf numFmtId="0" fontId="5" fillId="0" borderId="0" xfId="0" applyFont="1" applyAlignment="1" applyProtection="1">
      <alignment horizontal="right" vertical="center"/>
      <protection hidden="1"/>
    </xf>
    <xf numFmtId="0" fontId="5" fillId="0" borderId="0" xfId="0" applyFont="1" applyProtection="1">
      <protection hidden="1"/>
      <extLst>
        <ext xmlns:xfpb="http://schemas.microsoft.com/office/spreadsheetml/2022/featurepropertybag" uri="{C7286773-470A-42A8-94C5-96B5CB345126}">
          <xfpb:xfComplement i="0"/>
        </ext>
      </extLst>
    </xf>
    <xf numFmtId="0" fontId="5" fillId="0" borderId="0" xfId="0" applyFont="1" applyProtection="1">
      <protection hidden="1"/>
    </xf>
    <xf numFmtId="3" fontId="1" fillId="0" borderId="40" xfId="0" applyNumberFormat="1" applyFont="1" applyBorder="1" applyAlignment="1" applyProtection="1">
      <alignment horizontal="center" vertical="center"/>
      <protection locked="0" hidden="1"/>
    </xf>
    <xf numFmtId="0" fontId="2" fillId="0" borderId="42" xfId="0" applyFont="1" applyBorder="1" applyAlignment="1" applyProtection="1">
      <alignment horizontal="center"/>
      <protection locked="0" hidden="1"/>
    </xf>
    <xf numFmtId="0" fontId="2" fillId="0" borderId="43" xfId="0" applyFont="1" applyBorder="1" applyAlignment="1" applyProtection="1">
      <alignment horizontal="center"/>
      <protection locked="0" hidden="1"/>
    </xf>
    <xf numFmtId="0" fontId="2" fillId="0" borderId="44" xfId="0" applyFont="1" applyBorder="1" applyAlignment="1" applyProtection="1">
      <alignment horizontal="center"/>
      <protection locked="0" hidden="1"/>
    </xf>
    <xf numFmtId="0" fontId="1" fillId="0" borderId="12" xfId="0" applyFont="1" applyBorder="1" applyAlignment="1" applyProtection="1">
      <alignment horizontal="center"/>
      <protection locked="0" hidden="1"/>
    </xf>
    <xf numFmtId="0" fontId="1" fillId="0" borderId="20" xfId="0" applyFont="1" applyBorder="1" applyAlignment="1" applyProtection="1">
      <alignment horizontal="center"/>
      <protection locked="0" hidden="1"/>
    </xf>
    <xf numFmtId="0" fontId="1" fillId="0" borderId="13" xfId="0" applyFont="1" applyBorder="1" applyAlignment="1" applyProtection="1">
      <alignment horizontal="center"/>
      <protection locked="0" hidden="1"/>
    </xf>
    <xf numFmtId="14" fontId="1" fillId="0" borderId="18" xfId="0" applyNumberFormat="1" applyFont="1" applyBorder="1" applyAlignment="1" applyProtection="1">
      <alignment horizontal="center"/>
      <protection locked="0" hidden="1"/>
    </xf>
    <xf numFmtId="14" fontId="1" fillId="0" borderId="45" xfId="0" applyNumberFormat="1" applyFont="1" applyBorder="1" applyAlignment="1" applyProtection="1">
      <alignment horizontal="center"/>
      <protection locked="0" hidden="1"/>
    </xf>
    <xf numFmtId="14" fontId="1" fillId="0" borderId="19" xfId="0" applyNumberFormat="1" applyFont="1" applyBorder="1" applyAlignment="1" applyProtection="1">
      <alignment horizontal="center"/>
      <protection locked="0" hidden="1"/>
    </xf>
    <xf numFmtId="14" fontId="1" fillId="0" borderId="28" xfId="0" applyNumberFormat="1" applyFont="1" applyBorder="1" applyAlignment="1" applyProtection="1">
      <alignment horizontal="right" vertical="center"/>
      <protection locked="0" hidden="1"/>
    </xf>
    <xf numFmtId="14" fontId="1" fillId="0" borderId="29" xfId="0" applyNumberFormat="1" applyFont="1" applyBorder="1" applyAlignment="1" applyProtection="1">
      <alignment horizontal="right" vertical="center"/>
      <protection locked="0" hidden="1"/>
    </xf>
    <xf numFmtId="0" fontId="4" fillId="0" borderId="0" xfId="0" applyFont="1" applyFill="1" applyBorder="1" applyProtection="1">
      <protection hidden="1"/>
    </xf>
    <xf numFmtId="164" fontId="4" fillId="0" borderId="0" xfId="0" applyNumberFormat="1" applyFont="1" applyFill="1" applyBorder="1" applyAlignment="1" applyProtection="1">
      <alignment horizontal="center"/>
      <protection hidden="1"/>
    </xf>
    <xf numFmtId="3" fontId="4" fillId="0" borderId="0" xfId="0" applyNumberFormat="1" applyFont="1" applyFill="1" applyBorder="1" applyAlignment="1" applyProtection="1">
      <alignment horizontal="right"/>
      <protection hidden="1"/>
    </xf>
    <xf numFmtId="4" fontId="1" fillId="0" borderId="0" xfId="0" applyNumberFormat="1" applyFont="1" applyFill="1" applyBorder="1" applyProtection="1">
      <protection hidden="1"/>
    </xf>
    <xf numFmtId="0" fontId="4" fillId="2" borderId="21" xfId="0" applyFont="1" applyFill="1" applyBorder="1" applyProtection="1">
      <protection hidden="1"/>
    </xf>
    <xf numFmtId="4" fontId="1" fillId="4" borderId="23" xfId="0" applyNumberFormat="1" applyFont="1" applyFill="1" applyBorder="1" applyProtection="1">
      <protection hidden="1"/>
    </xf>
    <xf numFmtId="0" fontId="1" fillId="0" borderId="0" xfId="0" applyFont="1" applyFill="1" applyBorder="1" applyProtection="1">
      <protection hidden="1"/>
    </xf>
    <xf numFmtId="164" fontId="1" fillId="0" borderId="0" xfId="0" applyNumberFormat="1" applyFont="1" applyFill="1" applyBorder="1" applyProtection="1">
      <protection hidden="1"/>
    </xf>
    <xf numFmtId="0" fontId="7" fillId="0" borderId="52" xfId="0" applyFont="1" applyFill="1" applyBorder="1" applyAlignment="1" applyProtection="1">
      <alignment vertical="top" wrapText="1"/>
      <protection hidden="1"/>
    </xf>
    <xf numFmtId="164" fontId="7" fillId="0" borderId="49" xfId="0" applyNumberFormat="1" applyFont="1" applyFill="1" applyBorder="1" applyAlignment="1" applyProtection="1">
      <alignment vertical="top" wrapText="1"/>
      <protection hidden="1"/>
    </xf>
    <xf numFmtId="0" fontId="7" fillId="0" borderId="49" xfId="0" applyFont="1" applyFill="1" applyBorder="1" applyAlignment="1" applyProtection="1">
      <alignment vertical="top" wrapText="1"/>
      <protection hidden="1"/>
    </xf>
    <xf numFmtId="0" fontId="1" fillId="0" borderId="50" xfId="0" applyFont="1" applyFill="1" applyBorder="1" applyProtection="1">
      <protection hidden="1"/>
    </xf>
    <xf numFmtId="4" fontId="4" fillId="0" borderId="0" xfId="0" applyNumberFormat="1" applyFont="1" applyFill="1" applyBorder="1" applyAlignment="1" applyProtection="1">
      <alignment horizontal="right"/>
      <protection hidden="1"/>
    </xf>
    <xf numFmtId="0" fontId="1" fillId="0" borderId="0" xfId="0" applyFont="1" applyBorder="1" applyProtection="1">
      <protection hidden="1"/>
    </xf>
    <xf numFmtId="4" fontId="1" fillId="0" borderId="0" xfId="0" applyNumberFormat="1" applyFont="1" applyBorder="1" applyProtection="1">
      <protection hidden="1"/>
    </xf>
  </cellXfs>
  <cellStyles count="1">
    <cellStyle name="Normal" xfId="0" builtinId="0"/>
  </cellStyles>
  <dxfs count="22">
    <dxf>
      <font>
        <color theme="9" tint="0.79998168889431442"/>
      </font>
    </dxf>
    <dxf>
      <font>
        <color theme="0"/>
      </font>
    </dxf>
    <dxf>
      <font>
        <color theme="0"/>
      </font>
    </dxf>
    <dxf>
      <font>
        <color theme="9" tint="0.79998168889431442"/>
      </font>
    </dxf>
    <dxf>
      <font>
        <color theme="2" tint="-9.9948118533890809E-2"/>
      </font>
    </dxf>
    <dxf>
      <font>
        <color theme="9" tint="0.79998168889431442"/>
      </font>
    </dxf>
    <dxf>
      <font>
        <color theme="9" tint="0.79998168889431442"/>
      </font>
    </dxf>
    <dxf>
      <font>
        <color theme="9" tint="0.79998168889431442"/>
      </font>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9" tint="0.79998168889431442"/>
      </font>
    </dxf>
    <dxf>
      <font>
        <color theme="2" tint="-9.9948118533890809E-2"/>
      </font>
    </dxf>
    <dxf>
      <font>
        <color theme="9" tint="0.79998168889431442"/>
      </font>
    </dxf>
    <dxf>
      <font>
        <color theme="9" tint="0.79998168889431442"/>
      </font>
    </dxf>
    <dxf>
      <font>
        <color theme="9" tint="0.79998168889431442"/>
      </font>
    </dxf>
    <dxf>
      <font>
        <color rgb="FF9C0006"/>
      </font>
      <fill>
        <patternFill>
          <bgColor rgb="FFFFC7CE"/>
        </patternFill>
      </fill>
    </dxf>
    <dxf>
      <font>
        <color theme="9" tint="0.79998168889431442"/>
      </font>
    </dxf>
    <dxf>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220579</xdr:colOff>
      <xdr:row>0</xdr:row>
      <xdr:rowOff>97998</xdr:rowOff>
    </xdr:from>
    <xdr:to>
      <xdr:col>1</xdr:col>
      <xdr:colOff>277201</xdr:colOff>
      <xdr:row>3</xdr:row>
      <xdr:rowOff>168975</xdr:rowOff>
    </xdr:to>
    <xdr:pic>
      <xdr:nvPicPr>
        <xdr:cNvPr id="2" name="صورة 19">
          <a:extLst>
            <a:ext uri="{FF2B5EF4-FFF2-40B4-BE49-F238E27FC236}">
              <a16:creationId xmlns:a16="http://schemas.microsoft.com/office/drawing/2014/main" id="{5C4A99EE-7FA3-442C-BEB0-1BC8A0BDB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068799" y="97998"/>
          <a:ext cx="551922" cy="690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161397</xdr:colOff>
      <xdr:row>4</xdr:row>
      <xdr:rowOff>2205</xdr:rowOff>
    </xdr:to>
    <xdr:pic>
      <xdr:nvPicPr>
        <xdr:cNvPr id="2" name="صورة 19">
          <a:extLst>
            <a:ext uri="{FF2B5EF4-FFF2-40B4-BE49-F238E27FC236}">
              <a16:creationId xmlns:a16="http://schemas.microsoft.com/office/drawing/2014/main" id="{A9E5E282-FDD1-47A5-992C-91F963E20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8260678" y="128078"/>
          <a:ext cx="551922"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F185-50F0-4D43-ACAD-ACA5C9B64E27}">
  <sheetPr>
    <pageSetUpPr fitToPage="1"/>
  </sheetPr>
  <dimension ref="A1:O49"/>
  <sheetViews>
    <sheetView rightToLeft="1" showWhiteSpace="0" view="pageLayout" zoomScale="110" zoomScaleNormal="100" zoomScaleSheetLayoutView="115" zoomScalePageLayoutView="110" workbookViewId="0">
      <selection activeCell="I18" sqref="I18:J18"/>
    </sheetView>
  </sheetViews>
  <sheetFormatPr defaultColWidth="9.140625" defaultRowHeight="15" x14ac:dyDescent="0.25"/>
  <cols>
    <col min="1" max="1" width="6.85546875" style="1" customWidth="1"/>
    <col min="2" max="2" width="22.140625" style="1" customWidth="1"/>
    <col min="3" max="3" width="10.28515625" style="1" customWidth="1"/>
    <col min="4" max="4" width="8.42578125" style="1" customWidth="1"/>
    <col min="5" max="5" width="4.85546875" style="1" customWidth="1"/>
    <col min="6" max="6" width="2.5703125" style="1" customWidth="1"/>
    <col min="7" max="7" width="18.140625" style="1" customWidth="1"/>
    <col min="8" max="8" width="11.85546875" style="1" customWidth="1"/>
    <col min="9" max="9" width="6.5703125" style="1" customWidth="1"/>
    <col min="10" max="10" width="13" style="1" customWidth="1"/>
    <col min="11" max="11" width="3.140625" style="1" customWidth="1"/>
    <col min="12" max="12" width="24.5703125" style="1" customWidth="1"/>
    <col min="13" max="13" width="8.140625" style="1" customWidth="1"/>
    <col min="14" max="14" width="13.28515625" style="1" customWidth="1"/>
    <col min="15" max="15" width="15.140625" style="1" customWidth="1"/>
    <col min="16" max="16384" width="9.140625" style="1"/>
  </cols>
  <sheetData>
    <row r="1" spans="1:15" ht="15" customHeight="1" x14ac:dyDescent="0.25">
      <c r="A1" s="3"/>
      <c r="B1" s="4" t="s">
        <v>0</v>
      </c>
      <c r="C1" s="5"/>
      <c r="D1" s="5"/>
      <c r="E1" s="5"/>
      <c r="F1" s="5"/>
      <c r="G1" s="184" t="s">
        <v>1</v>
      </c>
      <c r="H1" s="184"/>
      <c r="I1" s="184"/>
      <c r="J1" s="184"/>
      <c r="K1" s="184"/>
      <c r="L1" s="3"/>
      <c r="M1" s="3"/>
      <c r="N1" s="3"/>
      <c r="O1" s="3"/>
    </row>
    <row r="2" spans="1:15" ht="18.75" customHeight="1" x14ac:dyDescent="0.25">
      <c r="A2" s="3"/>
      <c r="B2" s="5"/>
      <c r="C2" s="5"/>
      <c r="D2" s="5"/>
      <c r="E2" s="5"/>
      <c r="F2" s="5"/>
      <c r="G2" s="184"/>
      <c r="H2" s="184"/>
      <c r="I2" s="184"/>
      <c r="J2" s="184"/>
      <c r="K2" s="184"/>
      <c r="L2" s="3"/>
      <c r="M2" s="6" t="s">
        <v>2</v>
      </c>
      <c r="N2" s="185" t="s">
        <v>3</v>
      </c>
      <c r="O2" s="3"/>
    </row>
    <row r="3" spans="1:15" ht="15" customHeight="1" x14ac:dyDescent="0.25">
      <c r="A3" s="3"/>
      <c r="B3" s="5"/>
      <c r="C3" s="5"/>
      <c r="D3" s="5"/>
      <c r="E3" s="5"/>
      <c r="F3" s="5"/>
      <c r="G3" s="184"/>
      <c r="H3" s="184"/>
      <c r="I3" s="184"/>
      <c r="J3" s="184"/>
      <c r="K3" s="184"/>
      <c r="L3" s="3"/>
      <c r="M3" s="6" t="s">
        <v>4</v>
      </c>
      <c r="N3" s="185" t="s">
        <v>5</v>
      </c>
      <c r="O3" s="3"/>
    </row>
    <row r="4" spans="1:15" ht="18.95" customHeight="1" x14ac:dyDescent="0.25">
      <c r="A4" s="3"/>
      <c r="B4" s="5"/>
      <c r="C4" s="5"/>
      <c r="D4" s="5"/>
      <c r="E4" s="5"/>
      <c r="F4" s="5"/>
      <c r="G4" s="184"/>
      <c r="H4" s="184"/>
      <c r="I4" s="184"/>
      <c r="J4" s="184"/>
      <c r="K4" s="184"/>
      <c r="L4" s="3"/>
      <c r="M4" s="6" t="s">
        <v>6</v>
      </c>
      <c r="N4" s="185" t="s">
        <v>7</v>
      </c>
      <c r="O4" s="3"/>
    </row>
    <row r="5" spans="1:15" ht="71.099999999999994" customHeight="1" thickBot="1" x14ac:dyDescent="0.3">
      <c r="A5" s="3"/>
      <c r="B5" s="8" t="s">
        <v>8</v>
      </c>
      <c r="C5" s="8"/>
      <c r="D5" s="8"/>
      <c r="E5" s="8"/>
      <c r="F5" s="8"/>
      <c r="G5" s="8"/>
      <c r="H5" s="8"/>
      <c r="I5" s="8"/>
      <c r="J5" s="8"/>
      <c r="K5" s="8"/>
      <c r="L5" s="8"/>
      <c r="M5" s="8"/>
      <c r="N5" s="9"/>
      <c r="O5" s="3"/>
    </row>
    <row r="6" spans="1:15" ht="19.5" customHeight="1" x14ac:dyDescent="0.25">
      <c r="A6" s="10" t="s">
        <v>9</v>
      </c>
      <c r="B6" s="11"/>
      <c r="C6" s="11"/>
      <c r="D6" s="11"/>
      <c r="E6" s="12"/>
      <c r="F6" s="13"/>
      <c r="G6" s="14" t="s">
        <v>10</v>
      </c>
      <c r="H6" s="15"/>
      <c r="I6" s="15"/>
      <c r="J6" s="16"/>
      <c r="K6" s="13"/>
      <c r="L6" s="14" t="s">
        <v>11</v>
      </c>
      <c r="M6" s="15"/>
      <c r="N6" s="15"/>
      <c r="O6" s="16"/>
    </row>
    <row r="7" spans="1:15" ht="18" customHeight="1" x14ac:dyDescent="0.25">
      <c r="A7" s="17"/>
      <c r="B7" s="18"/>
      <c r="C7" s="18"/>
      <c r="D7" s="18"/>
      <c r="E7" s="19"/>
      <c r="F7" s="13"/>
      <c r="G7" s="20"/>
      <c r="H7" s="21"/>
      <c r="I7" s="21"/>
      <c r="J7" s="22"/>
      <c r="K7" s="13"/>
      <c r="L7" s="23" t="s">
        <v>12</v>
      </c>
      <c r="M7" s="24" t="s">
        <v>13</v>
      </c>
      <c r="N7" s="24" t="s">
        <v>14</v>
      </c>
      <c r="O7" s="25" t="s">
        <v>15</v>
      </c>
    </row>
    <row r="8" spans="1:15" x14ac:dyDescent="0.25">
      <c r="A8" s="235" t="s">
        <v>16</v>
      </c>
      <c r="B8" s="236"/>
      <c r="C8" s="186"/>
      <c r="D8" s="186"/>
      <c r="E8" s="187"/>
      <c r="F8" s="28" t="s">
        <v>17</v>
      </c>
      <c r="G8" s="29" t="s">
        <v>18</v>
      </c>
      <c r="H8" s="30"/>
      <c r="I8" s="198"/>
      <c r="J8" s="199"/>
      <c r="K8" s="31"/>
      <c r="L8" s="32" t="s">
        <v>19</v>
      </c>
      <c r="M8" s="33">
        <v>0.4</v>
      </c>
      <c r="N8" s="34">
        <f>I22*M8</f>
        <v>0</v>
      </c>
      <c r="O8" s="35" t="str">
        <f>IFERROR(I24*M8,"")</f>
        <v/>
      </c>
    </row>
    <row r="9" spans="1:15" ht="3" customHeight="1" x14ac:dyDescent="0.25">
      <c r="A9" s="84"/>
      <c r="B9" s="85"/>
      <c r="C9" s="37"/>
      <c r="D9" s="37"/>
      <c r="E9" s="38"/>
      <c r="F9" s="28"/>
      <c r="G9" s="39"/>
      <c r="H9" s="7"/>
      <c r="I9" s="7"/>
      <c r="J9" s="40"/>
      <c r="K9" s="3"/>
      <c r="L9" s="41"/>
      <c r="M9" s="231"/>
      <c r="N9" s="43"/>
      <c r="O9" s="44"/>
    </row>
    <row r="10" spans="1:15" ht="15.75" thickBot="1" x14ac:dyDescent="0.3">
      <c r="A10" s="235" t="s">
        <v>20</v>
      </c>
      <c r="B10" s="236"/>
      <c r="C10" s="188"/>
      <c r="D10" s="189"/>
      <c r="E10" s="190"/>
      <c r="F10" s="45"/>
      <c r="G10" s="46" t="s">
        <v>21</v>
      </c>
      <c r="H10" s="47"/>
      <c r="I10" s="237" t="str">
        <f>IFERROR(I8/C16,"")</f>
        <v/>
      </c>
      <c r="J10" s="238"/>
      <c r="K10" s="37"/>
      <c r="L10" s="32" t="s">
        <v>22</v>
      </c>
      <c r="M10" s="33">
        <v>0.01</v>
      </c>
      <c r="N10" s="34">
        <f>I22*M10</f>
        <v>0</v>
      </c>
      <c r="O10" s="35" t="str">
        <f>IFERROR(I24*M10,"")</f>
        <v/>
      </c>
    </row>
    <row r="11" spans="1:15" ht="3" customHeight="1" thickBot="1" x14ac:dyDescent="0.3">
      <c r="A11" s="84"/>
      <c r="B11" s="85"/>
      <c r="C11" s="37"/>
      <c r="D11" s="37"/>
      <c r="E11" s="38"/>
      <c r="F11" s="28"/>
      <c r="G11" s="64"/>
      <c r="H11" s="9"/>
      <c r="I11" s="9"/>
      <c r="J11" s="40"/>
      <c r="K11" s="3"/>
      <c r="L11" s="51"/>
      <c r="M11" s="232"/>
      <c r="N11" s="53"/>
      <c r="O11" s="44"/>
    </row>
    <row r="12" spans="1:15" ht="15" customHeight="1" x14ac:dyDescent="0.25">
      <c r="A12" s="235" t="s">
        <v>23</v>
      </c>
      <c r="B12" s="236"/>
      <c r="C12" s="191"/>
      <c r="D12" s="192"/>
      <c r="E12" s="193"/>
      <c r="F12" s="28"/>
      <c r="G12" s="54" t="s">
        <v>24</v>
      </c>
      <c r="H12" s="55"/>
      <c r="I12" s="55"/>
      <c r="J12" s="56"/>
      <c r="K12" s="31"/>
      <c r="L12" s="57" t="s">
        <v>25</v>
      </c>
      <c r="M12" s="33">
        <v>0.02</v>
      </c>
      <c r="N12" s="34">
        <f>I22*M12</f>
        <v>0</v>
      </c>
      <c r="O12" s="35" t="str">
        <f>IFERROR(I24*M12,"")</f>
        <v/>
      </c>
    </row>
    <row r="13" spans="1:15" ht="3" customHeight="1" x14ac:dyDescent="0.25">
      <c r="A13" s="84"/>
      <c r="B13" s="85"/>
      <c r="C13" s="37"/>
      <c r="D13" s="37"/>
      <c r="E13" s="38"/>
      <c r="F13" s="28"/>
      <c r="G13" s="58"/>
      <c r="H13" s="59"/>
      <c r="I13" s="59"/>
      <c r="J13" s="60"/>
      <c r="K13" s="37"/>
      <c r="L13" s="51"/>
      <c r="M13" s="232"/>
      <c r="N13" s="53"/>
      <c r="O13" s="44"/>
    </row>
    <row r="14" spans="1:15" ht="15" customHeight="1" x14ac:dyDescent="0.25">
      <c r="A14" s="239" t="s">
        <v>26</v>
      </c>
      <c r="B14" s="240"/>
      <c r="C14" s="192"/>
      <c r="D14" s="192"/>
      <c r="E14" s="193"/>
      <c r="F14" s="28"/>
      <c r="G14" s="29" t="s">
        <v>27</v>
      </c>
      <c r="H14" s="30"/>
      <c r="I14" s="200"/>
      <c r="J14" s="201"/>
      <c r="K14" s="63"/>
      <c r="L14" s="57" t="s">
        <v>28</v>
      </c>
      <c r="M14" s="33">
        <v>0.01</v>
      </c>
      <c r="N14" s="34">
        <f>M14*I22</f>
        <v>0</v>
      </c>
      <c r="O14" s="35" t="str">
        <f>IFERROR(I24*M14,"")</f>
        <v/>
      </c>
    </row>
    <row r="15" spans="1:15" ht="3" customHeight="1" x14ac:dyDescent="0.25">
      <c r="A15" s="84"/>
      <c r="B15" s="85"/>
      <c r="C15" s="37"/>
      <c r="D15" s="37"/>
      <c r="E15" s="38"/>
      <c r="F15" s="28"/>
      <c r="G15" s="64"/>
      <c r="H15" s="28"/>
      <c r="I15" s="28"/>
      <c r="J15" s="38"/>
      <c r="K15" s="37"/>
      <c r="L15" s="65"/>
      <c r="M15" s="233">
        <v>4</v>
      </c>
      <c r="N15" s="53"/>
      <c r="O15" s="44"/>
    </row>
    <row r="16" spans="1:15" ht="15" customHeight="1" x14ac:dyDescent="0.25">
      <c r="A16" s="239" t="s">
        <v>29</v>
      </c>
      <c r="B16" s="240"/>
      <c r="C16" s="192"/>
      <c r="D16" s="192"/>
      <c r="E16" s="193"/>
      <c r="F16" s="28"/>
      <c r="G16" s="29" t="s">
        <v>30</v>
      </c>
      <c r="H16" s="30"/>
      <c r="I16" s="200"/>
      <c r="J16" s="201"/>
      <c r="K16" s="37"/>
      <c r="L16" s="32" t="s">
        <v>31</v>
      </c>
      <c r="M16" s="33">
        <v>0.01</v>
      </c>
      <c r="N16" s="34">
        <f>M16*I22</f>
        <v>0</v>
      </c>
      <c r="O16" s="35" t="str">
        <f>IFERROR(I24*M16,"")</f>
        <v/>
      </c>
    </row>
    <row r="17" spans="1:15" ht="3" customHeight="1" x14ac:dyDescent="0.25">
      <c r="A17" s="84"/>
      <c r="B17" s="85"/>
      <c r="C17" s="37"/>
      <c r="D17" s="37"/>
      <c r="E17" s="38"/>
      <c r="F17" s="28"/>
      <c r="G17" s="64"/>
      <c r="H17" s="9"/>
      <c r="I17" s="9"/>
      <c r="J17" s="67"/>
      <c r="K17" s="3"/>
      <c r="L17" s="41"/>
      <c r="M17" s="231"/>
      <c r="N17" s="43"/>
      <c r="O17" s="44"/>
    </row>
    <row r="18" spans="1:15" ht="15" customHeight="1" x14ac:dyDescent="0.25">
      <c r="A18" s="239" t="s">
        <v>32</v>
      </c>
      <c r="B18" s="240"/>
      <c r="C18" s="191"/>
      <c r="D18" s="192"/>
      <c r="E18" s="193"/>
      <c r="F18" s="37"/>
      <c r="G18" s="29" t="s">
        <v>33</v>
      </c>
      <c r="H18" s="30"/>
      <c r="I18" s="200"/>
      <c r="J18" s="201"/>
      <c r="K18" s="68"/>
      <c r="L18" s="32" t="s">
        <v>34</v>
      </c>
      <c r="M18" s="33">
        <v>0.03</v>
      </c>
      <c r="N18" s="34">
        <f>M18*I22</f>
        <v>0</v>
      </c>
      <c r="O18" s="35" t="str">
        <f>IFERROR(I24*M18,"")</f>
        <v/>
      </c>
    </row>
    <row r="19" spans="1:15" ht="3" customHeight="1" x14ac:dyDescent="0.25">
      <c r="A19" s="84"/>
      <c r="B19" s="85"/>
      <c r="C19" s="37"/>
      <c r="D19" s="37"/>
      <c r="E19" s="38"/>
      <c r="F19" s="37"/>
      <c r="G19" s="64"/>
      <c r="H19" s="28"/>
      <c r="I19" s="28"/>
      <c r="J19" s="40"/>
      <c r="K19" s="69"/>
      <c r="L19" s="70"/>
      <c r="M19" s="234"/>
      <c r="N19" s="72"/>
      <c r="O19" s="73"/>
    </row>
    <row r="20" spans="1:15" ht="15.75" customHeight="1" x14ac:dyDescent="0.25">
      <c r="A20" s="239" t="s">
        <v>35</v>
      </c>
      <c r="B20" s="240"/>
      <c r="C20" s="194"/>
      <c r="D20" s="194"/>
      <c r="E20" s="195"/>
      <c r="F20" s="37"/>
      <c r="G20" s="29" t="s">
        <v>36</v>
      </c>
      <c r="H20" s="30"/>
      <c r="I20" s="229" t="str">
        <f>IFERROR((((C16-C18)-C22)*ROUNDUP(I14/25,0))+ IF(I18&gt;ROUNDUP(I14/25,0),C22*(I18-ROUNDUP(I14/25,0))+(ROUNDUP(I14/25,0)*C22),(ROUNDUP(I14/25,0)*C22))+ROUND(I14/I16,0)*C18,"")</f>
        <v/>
      </c>
      <c r="J20" s="230"/>
      <c r="K20" s="69"/>
      <c r="L20" s="32" t="s">
        <v>37</v>
      </c>
      <c r="M20" s="33">
        <v>0.05</v>
      </c>
      <c r="N20" s="34">
        <f>M20*I22</f>
        <v>0</v>
      </c>
      <c r="O20" s="35" t="str">
        <f>IFERROR(I24*M20,"")</f>
        <v/>
      </c>
    </row>
    <row r="21" spans="1:15" ht="2.1" customHeight="1" thickBot="1" x14ac:dyDescent="0.3">
      <c r="A21" s="84"/>
      <c r="B21" s="85"/>
      <c r="C21" s="37"/>
      <c r="D21" s="37"/>
      <c r="E21" s="38"/>
      <c r="F21" s="37"/>
      <c r="G21" s="241"/>
      <c r="H21" s="28"/>
      <c r="I21" s="37"/>
      <c r="J21" s="38"/>
      <c r="K21" s="69"/>
      <c r="L21" s="242"/>
      <c r="M21" s="243"/>
      <c r="N21" s="244"/>
      <c r="O21" s="245"/>
    </row>
    <row r="22" spans="1:15" ht="15" customHeight="1" thickBot="1" x14ac:dyDescent="0.3">
      <c r="A22" s="76" t="s">
        <v>38</v>
      </c>
      <c r="B22" s="77"/>
      <c r="C22" s="196"/>
      <c r="D22" s="196"/>
      <c r="E22" s="197"/>
      <c r="F22" s="37"/>
      <c r="G22" s="29" t="s">
        <v>39</v>
      </c>
      <c r="H22" s="30"/>
      <c r="I22" s="78">
        <f>I14*I8</f>
        <v>0</v>
      </c>
      <c r="J22" s="79"/>
      <c r="K22" s="74"/>
      <c r="L22" s="80" t="s">
        <v>40</v>
      </c>
      <c r="M22" s="81">
        <f>M20+M18+M16+M14+M12+M10+M8</f>
        <v>0.53</v>
      </c>
      <c r="N22" s="82">
        <f>I22*M22</f>
        <v>0</v>
      </c>
      <c r="O22" s="83">
        <f>SUM(O8:O20)</f>
        <v>0</v>
      </c>
    </row>
    <row r="23" spans="1:15" ht="3" customHeight="1" thickBot="1" x14ac:dyDescent="0.3">
      <c r="A23" s="9"/>
      <c r="B23" s="9"/>
      <c r="C23" s="37"/>
      <c r="D23" s="37"/>
      <c r="E23" s="37"/>
      <c r="F23" s="37"/>
      <c r="G23" s="64"/>
      <c r="H23" s="28"/>
      <c r="I23" s="28"/>
      <c r="J23" s="38"/>
      <c r="K23" s="69"/>
      <c r="L23" s="3"/>
      <c r="M23" s="246"/>
      <c r="N23" s="3"/>
      <c r="O23" s="3"/>
    </row>
    <row r="24" spans="1:15" ht="16.5" customHeight="1" x14ac:dyDescent="0.25">
      <c r="A24" s="3"/>
      <c r="B24" s="3"/>
      <c r="C24" s="3"/>
      <c r="D24" s="3"/>
      <c r="E24" s="3"/>
      <c r="F24" s="37"/>
      <c r="G24" s="29" t="s">
        <v>41</v>
      </c>
      <c r="H24" s="30"/>
      <c r="I24" s="78" t="str">
        <f>IFERROR(I22/C14,"")</f>
        <v/>
      </c>
      <c r="J24" s="79"/>
      <c r="K24" s="74"/>
      <c r="L24" s="90" t="s">
        <v>42</v>
      </c>
      <c r="M24" s="91">
        <v>0.06</v>
      </c>
      <c r="N24" s="247">
        <f>M24*I22</f>
        <v>0</v>
      </c>
      <c r="O24" s="93" t="str">
        <f>IFERROR(I24*M24,"")</f>
        <v/>
      </c>
    </row>
    <row r="25" spans="1:15" ht="3" hidden="1" customHeight="1" x14ac:dyDescent="0.25">
      <c r="A25" s="85"/>
      <c r="B25" s="85"/>
      <c r="C25" s="37"/>
      <c r="D25" s="37"/>
      <c r="E25" s="37"/>
      <c r="F25" s="37"/>
      <c r="G25" s="64"/>
      <c r="H25" s="28"/>
      <c r="I25" s="28"/>
      <c r="J25" s="38"/>
      <c r="K25" s="69"/>
      <c r="L25" s="51"/>
      <c r="M25" s="232"/>
      <c r="N25" s="52"/>
      <c r="O25" s="248"/>
    </row>
    <row r="26" spans="1:15" ht="3" customHeight="1" x14ac:dyDescent="0.25">
      <c r="A26" s="85"/>
      <c r="B26" s="85"/>
      <c r="C26" s="37"/>
      <c r="D26" s="37"/>
      <c r="E26" s="37"/>
      <c r="F26" s="37"/>
      <c r="G26" s="87"/>
      <c r="H26" s="88"/>
      <c r="I26" s="88"/>
      <c r="J26" s="89"/>
      <c r="K26" s="69"/>
      <c r="L26" s="249"/>
      <c r="M26" s="232"/>
      <c r="N26" s="52"/>
      <c r="O26" s="248"/>
    </row>
    <row r="27" spans="1:15" ht="15.75" customHeight="1" thickBot="1" x14ac:dyDescent="0.3">
      <c r="A27" s="3"/>
      <c r="B27" s="3"/>
      <c r="C27" s="3"/>
      <c r="D27" s="3"/>
      <c r="E27" s="3"/>
      <c r="F27" s="37"/>
      <c r="G27" s="46" t="s">
        <v>43</v>
      </c>
      <c r="H27" s="47"/>
      <c r="I27" s="99" t="str">
        <f>IFERROR((I22*M8)/I20,"")</f>
        <v/>
      </c>
      <c r="J27" s="100"/>
      <c r="K27" s="69"/>
      <c r="L27" s="32" t="s">
        <v>44</v>
      </c>
      <c r="M27" s="251">
        <v>0.01</v>
      </c>
      <c r="N27" s="252">
        <f>M27*I22</f>
        <v>0</v>
      </c>
      <c r="O27" s="35">
        <f>IFERROR(I22*M27,"")</f>
        <v>0</v>
      </c>
    </row>
    <row r="28" spans="1:15" ht="2.25" customHeight="1" x14ac:dyDescent="0.25">
      <c r="A28" s="7"/>
      <c r="B28" s="7"/>
      <c r="C28" s="37"/>
      <c r="D28" s="37"/>
      <c r="E28" s="37"/>
      <c r="F28" s="37"/>
      <c r="G28" s="28"/>
      <c r="H28" s="28"/>
      <c r="I28" s="250"/>
      <c r="J28" s="250"/>
      <c r="K28" s="69"/>
      <c r="L28" s="70"/>
      <c r="M28" s="234"/>
      <c r="N28" s="71"/>
      <c r="O28" s="248"/>
    </row>
    <row r="29" spans="1:15" ht="15.75" customHeight="1" x14ac:dyDescent="0.25">
      <c r="A29" s="85"/>
      <c r="B29" s="85"/>
      <c r="C29" s="37"/>
      <c r="D29" s="37"/>
      <c r="E29" s="37"/>
      <c r="F29" s="37"/>
      <c r="G29" s="3"/>
      <c r="H29" s="28"/>
      <c r="I29" s="28"/>
      <c r="J29" s="37"/>
      <c r="K29" s="69"/>
      <c r="L29" s="302" t="s">
        <v>47</v>
      </c>
      <c r="M29" s="251">
        <v>0.4</v>
      </c>
      <c r="N29" s="252">
        <f>I22*M29</f>
        <v>0</v>
      </c>
      <c r="O29" s="303">
        <f>IFERROR(I22*M29,"")</f>
        <v>0</v>
      </c>
    </row>
    <row r="30" spans="1:15" ht="3" customHeight="1" thickBot="1" x14ac:dyDescent="0.3">
      <c r="A30" s="85"/>
      <c r="B30" s="85"/>
      <c r="C30" s="37"/>
      <c r="D30" s="37"/>
      <c r="E30" s="37"/>
      <c r="F30" s="37"/>
      <c r="G30" s="3"/>
      <c r="H30" s="28"/>
      <c r="I30" s="28"/>
      <c r="J30" s="37"/>
      <c r="K30" s="69"/>
      <c r="L30" s="306"/>
      <c r="M30" s="307"/>
      <c r="N30" s="308"/>
      <c r="O30" s="309"/>
    </row>
    <row r="31" spans="1:15" ht="15.75" customHeight="1" thickBot="1" x14ac:dyDescent="0.3">
      <c r="A31" s="253" t="s">
        <v>45</v>
      </c>
      <c r="B31" s="254"/>
      <c r="C31" s="3"/>
      <c r="D31" s="3"/>
      <c r="E31" s="3"/>
      <c r="F31" s="97"/>
      <c r="G31" s="101" t="s">
        <v>46</v>
      </c>
      <c r="H31" s="102"/>
      <c r="I31" s="102"/>
      <c r="J31" s="103"/>
      <c r="K31" s="69"/>
      <c r="L31" s="298"/>
      <c r="M31" s="299"/>
      <c r="N31" s="300"/>
      <c r="O31" s="301"/>
    </row>
    <row r="32" spans="1:15" ht="15.75" customHeight="1" thickBot="1" x14ac:dyDescent="0.3">
      <c r="A32" s="255">
        <v>1</v>
      </c>
      <c r="B32" s="256" t="str">
        <f>IFERROR(IF($I$27*A32&gt;35000,35000,$I$27*A32),"")</f>
        <v/>
      </c>
      <c r="C32" s="98"/>
      <c r="D32" s="3"/>
      <c r="E32" s="3"/>
      <c r="F32" s="3"/>
      <c r="G32" s="257" t="s">
        <v>48</v>
      </c>
      <c r="H32" s="258" t="s">
        <v>49</v>
      </c>
      <c r="I32" s="259" t="s">
        <v>50</v>
      </c>
      <c r="J32" s="260"/>
      <c r="K32" s="3"/>
      <c r="L32" s="304"/>
      <c r="M32" s="305"/>
      <c r="N32" s="304"/>
      <c r="O32" s="304"/>
    </row>
    <row r="33" spans="1:15" ht="15.75" customHeight="1" x14ac:dyDescent="0.25">
      <c r="A33" s="116">
        <v>2</v>
      </c>
      <c r="B33" s="256" t="str">
        <f>IFERROR(IF($I$27*A33&gt;35000,35000,$I$27*A33),"")</f>
        <v/>
      </c>
      <c r="C33" s="98"/>
      <c r="D33" s="3"/>
      <c r="E33" s="3"/>
      <c r="F33" s="3"/>
      <c r="G33" s="261" t="s">
        <v>51</v>
      </c>
      <c r="H33" s="286">
        <f>IFERROR(ROUNDUP(I14/25,0)*2,"")</f>
        <v>0</v>
      </c>
      <c r="I33" s="262" t="str">
        <f>IFERROR(O10/H33,"")</f>
        <v/>
      </c>
      <c r="J33" s="263"/>
      <c r="K33" s="3"/>
      <c r="L33" s="304"/>
      <c r="M33" s="304"/>
      <c r="N33" s="304"/>
      <c r="O33" s="304"/>
    </row>
    <row r="34" spans="1:15" ht="15.75" customHeight="1" x14ac:dyDescent="0.25">
      <c r="A34" s="116">
        <v>3</v>
      </c>
      <c r="B34" s="256" t="str">
        <f>IFERROR(IF($I$27*A34&gt;35000,35000,$I$27*A34),"")</f>
        <v/>
      </c>
      <c r="C34" s="98"/>
      <c r="D34" s="3"/>
      <c r="E34" s="3"/>
      <c r="F34" s="3"/>
      <c r="G34" s="121" t="s">
        <v>52</v>
      </c>
      <c r="H34" s="205">
        <v>1</v>
      </c>
      <c r="I34" s="262" t="str">
        <f>IFERROR(O12/H34,"")</f>
        <v/>
      </c>
      <c r="J34" s="263"/>
      <c r="K34" s="3"/>
      <c r="L34" s="3"/>
      <c r="M34" s="3"/>
      <c r="N34" s="3"/>
      <c r="O34" s="3"/>
    </row>
    <row r="35" spans="1:15" ht="15.75" customHeight="1" x14ac:dyDescent="0.25">
      <c r="A35" s="116">
        <v>4</v>
      </c>
      <c r="B35" s="256" t="str">
        <f>IFERROR(IF($I$27*A35&gt;35000,35000,$I$27*A35),"")</f>
        <v/>
      </c>
      <c r="C35" s="98"/>
      <c r="D35" s="3"/>
      <c r="E35" s="3"/>
      <c r="F35" s="3"/>
      <c r="G35" s="121" t="s">
        <v>84</v>
      </c>
      <c r="H35" s="205">
        <v>2</v>
      </c>
      <c r="I35" s="262" t="str">
        <f>IFERROR(O14/H35,"")</f>
        <v/>
      </c>
      <c r="J35" s="263"/>
      <c r="K35" s="3"/>
      <c r="L35" s="3"/>
      <c r="M35" s="3"/>
      <c r="N35" s="3"/>
      <c r="O35" s="3"/>
    </row>
    <row r="36" spans="1:15" ht="15.75" thickBot="1" x14ac:dyDescent="0.3">
      <c r="A36" s="264">
        <v>5</v>
      </c>
      <c r="B36" s="265" t="str">
        <f>IFERROR(IF($I$27*A36&gt;35000,35000,$I$27*A36),"")</f>
        <v/>
      </c>
      <c r="C36" s="3"/>
      <c r="D36" s="3"/>
      <c r="E36" s="3"/>
      <c r="F36" s="3"/>
      <c r="G36" s="121" t="s">
        <v>85</v>
      </c>
      <c r="H36" s="205">
        <v>3</v>
      </c>
      <c r="I36" s="262" t="str">
        <f>IFERROR(O16/H36,"")</f>
        <v/>
      </c>
      <c r="J36" s="263"/>
      <c r="K36" s="3"/>
      <c r="L36" s="3"/>
      <c r="M36" s="3"/>
      <c r="N36" s="3"/>
      <c r="O36" s="3"/>
    </row>
    <row r="37" spans="1:15" x14ac:dyDescent="0.25">
      <c r="A37" s="3"/>
      <c r="B37" s="3"/>
      <c r="C37" s="3"/>
      <c r="D37" s="3"/>
      <c r="E37" s="3"/>
      <c r="F37" s="3"/>
      <c r="G37" s="121" t="s">
        <v>53</v>
      </c>
      <c r="H37" s="205">
        <v>2</v>
      </c>
      <c r="I37" s="262" t="str">
        <f>IFERROR(O18/H37,"")</f>
        <v/>
      </c>
      <c r="J37" s="263"/>
      <c r="K37" s="3"/>
      <c r="L37" s="3"/>
      <c r="M37" s="3"/>
      <c r="N37" s="3"/>
      <c r="O37" s="3"/>
    </row>
    <row r="38" spans="1:15" ht="15.75" thickBot="1" x14ac:dyDescent="0.3">
      <c r="A38" s="3"/>
      <c r="B38" s="3"/>
      <c r="C38" s="3"/>
      <c r="D38" s="3"/>
      <c r="E38" s="3"/>
      <c r="F38" s="3"/>
      <c r="G38" s="266" t="s">
        <v>54</v>
      </c>
      <c r="H38" s="267"/>
      <c r="I38" s="268" t="str">
        <f>IFERROR(O20,"")</f>
        <v/>
      </c>
      <c r="J38" s="269"/>
      <c r="K38" s="3"/>
      <c r="L38" s="3"/>
      <c r="M38" s="3"/>
      <c r="N38" s="3"/>
      <c r="O38" s="3"/>
    </row>
    <row r="39" spans="1:15" ht="9.75" customHeight="1" thickBot="1" x14ac:dyDescent="0.3">
      <c r="A39" s="3"/>
      <c r="B39" s="3"/>
      <c r="C39" s="3"/>
      <c r="D39" s="3"/>
      <c r="E39" s="3"/>
      <c r="F39" s="3"/>
      <c r="G39" s="3"/>
      <c r="H39" s="3"/>
      <c r="I39" s="3"/>
      <c r="J39" s="3"/>
      <c r="K39" s="3"/>
      <c r="L39" s="3"/>
      <c r="M39" s="3"/>
      <c r="N39" s="3"/>
      <c r="O39" s="3"/>
    </row>
    <row r="40" spans="1:15" x14ac:dyDescent="0.25">
      <c r="A40" s="270" t="s">
        <v>55</v>
      </c>
      <c r="B40" s="271"/>
      <c r="C40" s="217"/>
      <c r="D40" s="217"/>
      <c r="E40" s="218"/>
      <c r="F40" s="3"/>
      <c r="G40" s="174" t="s">
        <v>56</v>
      </c>
      <c r="H40" s="287"/>
      <c r="I40" s="288"/>
      <c r="J40" s="289"/>
      <c r="K40" s="122"/>
      <c r="L40" s="174" t="s">
        <v>57</v>
      </c>
      <c r="M40" s="217"/>
      <c r="N40" s="217"/>
      <c r="O40" s="218"/>
    </row>
    <row r="41" spans="1:15" x14ac:dyDescent="0.25">
      <c r="A41" s="272" t="s">
        <v>58</v>
      </c>
      <c r="B41" s="273"/>
      <c r="C41" s="194"/>
      <c r="D41" s="194"/>
      <c r="E41" s="195"/>
      <c r="F41" s="3"/>
      <c r="G41" s="57" t="s">
        <v>58</v>
      </c>
      <c r="H41" s="290"/>
      <c r="I41" s="291"/>
      <c r="J41" s="292"/>
      <c r="K41" s="122"/>
      <c r="L41" s="57" t="s">
        <v>59</v>
      </c>
      <c r="M41" s="219"/>
      <c r="N41" s="219"/>
      <c r="O41" s="220"/>
    </row>
    <row r="42" spans="1:15" ht="15.75" thickBot="1" x14ac:dyDescent="0.3">
      <c r="A42" s="274" t="s">
        <v>60</v>
      </c>
      <c r="B42" s="275"/>
      <c r="C42" s="196"/>
      <c r="D42" s="196"/>
      <c r="E42" s="197"/>
      <c r="F42" s="3"/>
      <c r="G42" s="180" t="s">
        <v>60</v>
      </c>
      <c r="H42" s="293"/>
      <c r="I42" s="294"/>
      <c r="J42" s="295"/>
      <c r="K42" s="122"/>
      <c r="L42" s="180" t="s">
        <v>58</v>
      </c>
      <c r="M42" s="296"/>
      <c r="N42" s="296"/>
      <c r="O42" s="297"/>
    </row>
    <row r="43" spans="1:15" ht="9" customHeight="1" x14ac:dyDescent="0.25">
      <c r="A43" s="98"/>
      <c r="B43" s="98"/>
      <c r="C43" s="181"/>
      <c r="D43" s="181"/>
      <c r="E43" s="181"/>
      <c r="F43" s="120"/>
      <c r="G43" s="182"/>
      <c r="H43" s="182"/>
      <c r="I43" s="181"/>
      <c r="J43" s="183"/>
      <c r="K43" s="122"/>
      <c r="L43" s="85"/>
      <c r="M43" s="276"/>
      <c r="N43" s="276"/>
      <c r="O43" s="276"/>
    </row>
    <row r="44" spans="1:15" s="2" customFormat="1" ht="13.5" customHeight="1" x14ac:dyDescent="0.2">
      <c r="A44" s="277" t="s">
        <v>61</v>
      </c>
      <c r="B44" s="277"/>
      <c r="C44" s="277"/>
      <c r="D44" s="278"/>
      <c r="E44" s="278"/>
      <c r="F44" s="279"/>
      <c r="G44" s="280"/>
      <c r="H44" s="280"/>
      <c r="I44" s="278"/>
      <c r="J44" s="281"/>
      <c r="K44" s="282"/>
      <c r="L44" s="9"/>
      <c r="M44" s="283"/>
      <c r="N44" s="283"/>
      <c r="O44" s="283"/>
    </row>
    <row r="45" spans="1:15" s="2" customFormat="1" ht="12.2" customHeight="1" x14ac:dyDescent="0.2">
      <c r="A45" s="284" t="b">
        <v>0</v>
      </c>
      <c r="B45" s="285" t="s">
        <v>62</v>
      </c>
      <c r="C45" s="285"/>
      <c r="D45" s="285"/>
      <c r="E45" s="285"/>
      <c r="F45" s="285"/>
      <c r="G45" s="285"/>
      <c r="H45" s="285"/>
      <c r="I45" s="285"/>
      <c r="J45" s="285"/>
      <c r="K45" s="285"/>
      <c r="L45" s="285"/>
      <c r="M45" s="285"/>
      <c r="N45" s="285"/>
      <c r="O45" s="285"/>
    </row>
    <row r="46" spans="1:15" s="2" customFormat="1" ht="12.2" customHeight="1" x14ac:dyDescent="0.2">
      <c r="A46" s="284" t="b">
        <v>0</v>
      </c>
      <c r="B46" s="285" t="s">
        <v>63</v>
      </c>
      <c r="C46" s="285"/>
      <c r="D46" s="285"/>
      <c r="E46" s="285"/>
      <c r="F46" s="285"/>
      <c r="G46" s="285"/>
      <c r="H46" s="285"/>
      <c r="I46" s="285"/>
      <c r="J46" s="285"/>
      <c r="K46" s="285"/>
      <c r="L46" s="285"/>
      <c r="M46" s="285"/>
      <c r="N46" s="285"/>
      <c r="O46" s="285"/>
    </row>
    <row r="47" spans="1:15" s="2" customFormat="1" ht="12.2" customHeight="1" x14ac:dyDescent="0.2">
      <c r="A47" s="284" t="b">
        <v>0</v>
      </c>
      <c r="B47" s="285" t="s">
        <v>64</v>
      </c>
      <c r="C47" s="285"/>
      <c r="D47" s="285"/>
      <c r="E47" s="285"/>
      <c r="F47" s="285"/>
      <c r="G47" s="285"/>
      <c r="H47" s="285"/>
      <c r="I47" s="285"/>
      <c r="J47" s="285"/>
      <c r="K47" s="285"/>
      <c r="L47" s="285"/>
      <c r="M47" s="285"/>
      <c r="N47" s="285"/>
      <c r="O47" s="285"/>
    </row>
    <row r="48" spans="1:15" s="2" customFormat="1" ht="12.2" customHeight="1" x14ac:dyDescent="0.2">
      <c r="A48" s="284" t="b">
        <v>0</v>
      </c>
      <c r="B48" s="285" t="s">
        <v>65</v>
      </c>
      <c r="C48" s="285"/>
      <c r="D48" s="285"/>
      <c r="E48" s="285"/>
      <c r="F48" s="285"/>
      <c r="G48" s="285"/>
      <c r="H48" s="285"/>
      <c r="I48" s="285"/>
      <c r="J48" s="285"/>
      <c r="K48" s="285"/>
      <c r="L48" s="285"/>
      <c r="M48" s="285"/>
      <c r="N48" s="285"/>
      <c r="O48" s="285"/>
    </row>
    <row r="49" spans="1:15" s="2" customFormat="1" ht="12.2" customHeight="1" x14ac:dyDescent="0.2">
      <c r="A49" s="277" t="s">
        <v>66</v>
      </c>
      <c r="B49" s="277"/>
      <c r="C49" s="285"/>
      <c r="D49" s="285"/>
      <c r="E49" s="285"/>
      <c r="F49" s="285"/>
      <c r="G49" s="285"/>
      <c r="H49" s="285"/>
      <c r="I49" s="285"/>
      <c r="J49" s="285"/>
      <c r="K49" s="285"/>
      <c r="L49" s="285"/>
      <c r="M49" s="285"/>
      <c r="N49" s="285"/>
      <c r="O49" s="285"/>
    </row>
  </sheetData>
  <sheetProtection algorithmName="SHA-512" hashValue="sYsmDZ7p7HvYElda3bvRbV7Pb+VGYAK2zMorxSOVlOf6cw4eG5UJr1Cm8+xa/HYLnAjFDELEG3tIfTZYJfHgrw==" saltValue="IIgwmBwBQVyo5WVF9COEUg==" spinCount="100000" sheet="1" formatCells="0" formatColumns="0" formatRows="0" insertColumns="0" insertRows="0" insertHyperlinks="0" deleteColumns="0" deleteRows="0" sort="0" autoFilter="0" pivotTables="0"/>
  <mergeCells count="65">
    <mergeCell ref="B1:F4"/>
    <mergeCell ref="G1:K4"/>
    <mergeCell ref="B5:M5"/>
    <mergeCell ref="A6:E7"/>
    <mergeCell ref="G6:J7"/>
    <mergeCell ref="L6:O6"/>
    <mergeCell ref="A8:B8"/>
    <mergeCell ref="C8:E8"/>
    <mergeCell ref="G8:H8"/>
    <mergeCell ref="I8:J8"/>
    <mergeCell ref="A10:B10"/>
    <mergeCell ref="C10:E10"/>
    <mergeCell ref="G10:H10"/>
    <mergeCell ref="I10:J10"/>
    <mergeCell ref="A12:B12"/>
    <mergeCell ref="C12:E12"/>
    <mergeCell ref="G12:J13"/>
    <mergeCell ref="A14:B14"/>
    <mergeCell ref="C14:E14"/>
    <mergeCell ref="G14:H14"/>
    <mergeCell ref="I14:J14"/>
    <mergeCell ref="A16:B16"/>
    <mergeCell ref="C16:E16"/>
    <mergeCell ref="G16:H16"/>
    <mergeCell ref="I16:J16"/>
    <mergeCell ref="A18:B18"/>
    <mergeCell ref="C18:E18"/>
    <mergeCell ref="G18:H18"/>
    <mergeCell ref="I18:J18"/>
    <mergeCell ref="A20:B20"/>
    <mergeCell ref="C20:E20"/>
    <mergeCell ref="G20:H20"/>
    <mergeCell ref="I20:J20"/>
    <mergeCell ref="A22:B22"/>
    <mergeCell ref="C22:E22"/>
    <mergeCell ref="G22:H22"/>
    <mergeCell ref="I22:J22"/>
    <mergeCell ref="G24:H24"/>
    <mergeCell ref="I24:J24"/>
    <mergeCell ref="G27:H27"/>
    <mergeCell ref="I27:J27"/>
    <mergeCell ref="A31:B31"/>
    <mergeCell ref="G31:J31"/>
    <mergeCell ref="M40:O40"/>
    <mergeCell ref="I32:J32"/>
    <mergeCell ref="I33:J33"/>
    <mergeCell ref="I34:J34"/>
    <mergeCell ref="I35:J35"/>
    <mergeCell ref="I36:J36"/>
    <mergeCell ref="I37:J37"/>
    <mergeCell ref="G38:H38"/>
    <mergeCell ref="I38:J38"/>
    <mergeCell ref="A40:B40"/>
    <mergeCell ref="C40:E40"/>
    <mergeCell ref="H40:J40"/>
    <mergeCell ref="M41:O41"/>
    <mergeCell ref="A42:B42"/>
    <mergeCell ref="C42:E42"/>
    <mergeCell ref="H42:J42"/>
    <mergeCell ref="M42:O42"/>
    <mergeCell ref="A44:C44"/>
    <mergeCell ref="A49:B49"/>
    <mergeCell ref="A41:B41"/>
    <mergeCell ref="C41:E41"/>
    <mergeCell ref="H41:J41"/>
  </mergeCells>
  <conditionalFormatting sqref="H33">
    <cfRule type="cellIs" dxfId="21" priority="2" operator="equal">
      <formula>0</formula>
    </cfRule>
    <cfRule type="expression" dxfId="20" priority="3">
      <formula>$H$33&gt;ROUNDUP($I$14/25,0)*2</formula>
    </cfRule>
  </conditionalFormatting>
  <conditionalFormatting sqref="I10:J10 I20:J21 I27:J28 B32:B36">
    <cfRule type="cellIs" dxfId="19" priority="10" operator="equal">
      <formula>#DIV/0!</formula>
    </cfRule>
  </conditionalFormatting>
  <conditionalFormatting sqref="I33:J37">
    <cfRule type="cellIs" dxfId="18" priority="4" operator="equal">
      <formula>"'#DIV/0!"""</formula>
    </cfRule>
    <cfRule type="cellIs" dxfId="17" priority="5" operator="equal">
      <formula>#DIV/0!</formula>
    </cfRule>
  </conditionalFormatting>
  <conditionalFormatting sqref="N8:O8 N10:O10 N12:O12 N14:O14 N16:O16 N20:O21 I22:J22 I24:J24 N24:O24 N31:O31 I38:J38">
    <cfRule type="cellIs" dxfId="16" priority="9" operator="equal">
      <formula>0</formula>
    </cfRule>
  </conditionalFormatting>
  <conditionalFormatting sqref="N18:O18">
    <cfRule type="cellIs" dxfId="15" priority="7" operator="equal">
      <formula>0</formula>
    </cfRule>
  </conditionalFormatting>
  <conditionalFormatting sqref="N22:O22">
    <cfRule type="cellIs" dxfId="14" priority="8" operator="equal">
      <formula>0</formula>
    </cfRule>
  </conditionalFormatting>
  <conditionalFormatting sqref="N27:O29">
    <cfRule type="cellIs" dxfId="13" priority="6" operator="equal">
      <formula>0</formula>
    </cfRule>
  </conditionalFormatting>
  <conditionalFormatting sqref="N29:O29">
    <cfRule type="cellIs" dxfId="0" priority="1" operator="equal">
      <formula>0</formula>
    </cfRule>
  </conditionalFormatting>
  <pageMargins left="0.7" right="0.7" top="0.75" bottom="0.75" header="0.3" footer="0.3"/>
  <pageSetup scale="72" fitToHeight="0" orientation="landscape" r:id="rId1"/>
  <headerFoot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30AF-4F1B-4637-99E4-AED6A0E295F9}">
  <sheetPr>
    <pageSetUpPr fitToPage="1"/>
  </sheetPr>
  <dimension ref="A1:O60"/>
  <sheetViews>
    <sheetView rightToLeft="1" tabSelected="1" view="pageLayout" zoomScaleNormal="100" zoomScaleSheetLayoutView="115" workbookViewId="0">
      <selection activeCell="I16" sqref="I16:J16"/>
    </sheetView>
  </sheetViews>
  <sheetFormatPr defaultColWidth="9.140625" defaultRowHeight="15" x14ac:dyDescent="0.25"/>
  <cols>
    <col min="1" max="1" width="6.85546875" style="1" customWidth="1"/>
    <col min="2" max="2" width="15.5703125" style="1" customWidth="1"/>
    <col min="3" max="3" width="6.7109375" style="1" customWidth="1"/>
    <col min="4" max="4" width="11.42578125" style="1" customWidth="1"/>
    <col min="5" max="5" width="10.5703125" style="1" customWidth="1"/>
    <col min="6" max="6" width="0.7109375" style="1" customWidth="1"/>
    <col min="7" max="7" width="15.7109375" style="1" customWidth="1"/>
    <col min="8" max="8" width="9.28515625" style="1" customWidth="1"/>
    <col min="9" max="9" width="9.140625" style="1" customWidth="1"/>
    <col min="10" max="10" width="10.85546875" style="1" customWidth="1"/>
    <col min="11" max="11" width="1.140625" style="1" customWidth="1"/>
    <col min="12" max="12" width="20.85546875" style="1" customWidth="1"/>
    <col min="13" max="13" width="9.85546875" style="1" customWidth="1"/>
    <col min="14" max="14" width="11.5703125" style="1" customWidth="1"/>
    <col min="15" max="15" width="11.42578125" style="1" customWidth="1"/>
    <col min="16" max="16384" width="9.140625" style="1"/>
  </cols>
  <sheetData>
    <row r="1" spans="1:15" ht="15" customHeight="1" x14ac:dyDescent="0.25">
      <c r="A1" s="3"/>
      <c r="B1" s="4" t="s">
        <v>0</v>
      </c>
      <c r="C1" s="5"/>
      <c r="D1" s="5"/>
      <c r="E1" s="5"/>
      <c r="F1" s="5"/>
      <c r="G1" s="184" t="s">
        <v>97</v>
      </c>
      <c r="H1" s="184"/>
      <c r="I1" s="184"/>
      <c r="J1" s="184"/>
      <c r="K1" s="184"/>
      <c r="L1" s="3"/>
      <c r="M1" s="3"/>
      <c r="N1" s="3"/>
      <c r="O1" s="3"/>
    </row>
    <row r="2" spans="1:15" ht="15" customHeight="1" x14ac:dyDescent="0.25">
      <c r="A2" s="3"/>
      <c r="B2" s="5"/>
      <c r="C2" s="5"/>
      <c r="D2" s="5"/>
      <c r="E2" s="5"/>
      <c r="F2" s="5"/>
      <c r="G2" s="184"/>
      <c r="H2" s="184"/>
      <c r="I2" s="184"/>
      <c r="J2" s="184"/>
      <c r="K2" s="184"/>
      <c r="L2" s="3"/>
      <c r="M2" s="6" t="s">
        <v>2</v>
      </c>
      <c r="N2" s="185" t="s">
        <v>3</v>
      </c>
      <c r="O2" s="3"/>
    </row>
    <row r="3" spans="1:15" ht="15" customHeight="1" x14ac:dyDescent="0.25">
      <c r="A3" s="3"/>
      <c r="B3" s="5"/>
      <c r="C3" s="5"/>
      <c r="D3" s="5"/>
      <c r="E3" s="5"/>
      <c r="F3" s="5"/>
      <c r="G3" s="184"/>
      <c r="H3" s="184"/>
      <c r="I3" s="184"/>
      <c r="J3" s="184"/>
      <c r="K3" s="184"/>
      <c r="L3" s="3"/>
      <c r="M3" s="6" t="s">
        <v>4</v>
      </c>
      <c r="N3" s="185" t="s">
        <v>5</v>
      </c>
      <c r="O3" s="3"/>
    </row>
    <row r="4" spans="1:15" ht="18.95" customHeight="1" x14ac:dyDescent="0.25">
      <c r="A4" s="3"/>
      <c r="B4" s="5"/>
      <c r="C4" s="5"/>
      <c r="D4" s="5"/>
      <c r="E4" s="5"/>
      <c r="F4" s="5"/>
      <c r="G4" s="184"/>
      <c r="H4" s="184"/>
      <c r="I4" s="184"/>
      <c r="J4" s="184"/>
      <c r="K4" s="184"/>
      <c r="L4" s="3"/>
      <c r="M4" s="6" t="s">
        <v>6</v>
      </c>
      <c r="N4" s="185" t="s">
        <v>7</v>
      </c>
      <c r="O4" s="3"/>
    </row>
    <row r="5" spans="1:15" ht="81.95" customHeight="1" thickBot="1" x14ac:dyDescent="0.3">
      <c r="A5" s="3"/>
      <c r="B5" s="8" t="s">
        <v>98</v>
      </c>
      <c r="C5" s="8"/>
      <c r="D5" s="8"/>
      <c r="E5" s="8"/>
      <c r="F5" s="8"/>
      <c r="G5" s="8"/>
      <c r="H5" s="8"/>
      <c r="I5" s="8"/>
      <c r="J5" s="8"/>
      <c r="K5" s="8"/>
      <c r="L5" s="8"/>
      <c r="M5" s="8"/>
      <c r="N5" s="9"/>
      <c r="O5" s="3"/>
    </row>
    <row r="6" spans="1:15" ht="19.5" customHeight="1" x14ac:dyDescent="0.25">
      <c r="A6" s="10" t="s">
        <v>9</v>
      </c>
      <c r="B6" s="11"/>
      <c r="C6" s="11"/>
      <c r="D6" s="11"/>
      <c r="E6" s="12"/>
      <c r="F6" s="13"/>
      <c r="G6" s="14" t="s">
        <v>10</v>
      </c>
      <c r="H6" s="15"/>
      <c r="I6" s="15"/>
      <c r="J6" s="16"/>
      <c r="K6" s="13"/>
      <c r="L6" s="14" t="s">
        <v>67</v>
      </c>
      <c r="M6" s="15"/>
      <c r="N6" s="15"/>
      <c r="O6" s="16"/>
    </row>
    <row r="7" spans="1:15" ht="18" customHeight="1" x14ac:dyDescent="0.25">
      <c r="A7" s="17"/>
      <c r="B7" s="18"/>
      <c r="C7" s="18"/>
      <c r="D7" s="18"/>
      <c r="E7" s="19"/>
      <c r="F7" s="13"/>
      <c r="G7" s="20"/>
      <c r="H7" s="21"/>
      <c r="I7" s="21"/>
      <c r="J7" s="22"/>
      <c r="K7" s="13"/>
      <c r="L7" s="23" t="s">
        <v>12</v>
      </c>
      <c r="M7" s="24" t="s">
        <v>13</v>
      </c>
      <c r="N7" s="24" t="s">
        <v>14</v>
      </c>
      <c r="O7" s="25" t="s">
        <v>15</v>
      </c>
    </row>
    <row r="8" spans="1:15" x14ac:dyDescent="0.25">
      <c r="A8" s="26" t="s">
        <v>16</v>
      </c>
      <c r="B8" s="27"/>
      <c r="C8" s="186">
        <f>'نموذج دراسة الجدوى  داخلي'!$C$8</f>
        <v>0</v>
      </c>
      <c r="D8" s="186"/>
      <c r="E8" s="187"/>
      <c r="F8" s="28" t="s">
        <v>17</v>
      </c>
      <c r="G8" s="29" t="s">
        <v>18</v>
      </c>
      <c r="H8" s="30"/>
      <c r="I8" s="198">
        <f>'نموذج دراسة الجدوى  داخلي'!$I$8</f>
        <v>0</v>
      </c>
      <c r="J8" s="199"/>
      <c r="K8" s="31"/>
      <c r="L8" s="32" t="s">
        <v>19</v>
      </c>
      <c r="M8" s="33">
        <v>0.4</v>
      </c>
      <c r="N8" s="34">
        <f>I25*M8</f>
        <v>0</v>
      </c>
      <c r="O8" s="35">
        <f>I27*M8</f>
        <v>0</v>
      </c>
    </row>
    <row r="9" spans="1:15" ht="3" customHeight="1" x14ac:dyDescent="0.25">
      <c r="A9" s="36"/>
      <c r="B9" s="9"/>
      <c r="C9" s="37"/>
      <c r="D9" s="37"/>
      <c r="E9" s="38"/>
      <c r="F9" s="28"/>
      <c r="G9" s="39"/>
      <c r="H9" s="7"/>
      <c r="I9" s="7"/>
      <c r="J9" s="40"/>
      <c r="K9" s="3"/>
      <c r="L9" s="41"/>
      <c r="M9" s="42"/>
      <c r="N9" s="43"/>
      <c r="O9" s="44"/>
    </row>
    <row r="10" spans="1:15" ht="15.75" thickBot="1" x14ac:dyDescent="0.3">
      <c r="A10" s="26" t="s">
        <v>20</v>
      </c>
      <c r="B10" s="27"/>
      <c r="C10" s="188">
        <f>'نموذج دراسة الجدوى  داخلي'!$C$10</f>
        <v>0</v>
      </c>
      <c r="D10" s="189"/>
      <c r="E10" s="190"/>
      <c r="F10" s="45"/>
      <c r="G10" s="46" t="s">
        <v>21</v>
      </c>
      <c r="H10" s="47"/>
      <c r="I10" s="48" t="str">
        <f>IFERROR(I8/C16,"")</f>
        <v/>
      </c>
      <c r="J10" s="49"/>
      <c r="K10" s="37"/>
      <c r="L10" s="32" t="s">
        <v>22</v>
      </c>
      <c r="M10" s="33">
        <v>0.01</v>
      </c>
      <c r="N10" s="34">
        <f>I25*M10</f>
        <v>0</v>
      </c>
      <c r="O10" s="35">
        <f>I27*M10</f>
        <v>0</v>
      </c>
    </row>
    <row r="11" spans="1:15" ht="3" customHeight="1" thickBot="1" x14ac:dyDescent="0.3">
      <c r="A11" s="36"/>
      <c r="B11" s="9"/>
      <c r="C11" s="37"/>
      <c r="D11" s="37"/>
      <c r="E11" s="38"/>
      <c r="F11" s="28"/>
      <c r="G11" s="3"/>
      <c r="H11" s="9"/>
      <c r="I11" s="9"/>
      <c r="J11" s="50"/>
      <c r="K11" s="3"/>
      <c r="L11" s="51"/>
      <c r="M11" s="52"/>
      <c r="N11" s="53"/>
      <c r="O11" s="44"/>
    </row>
    <row r="12" spans="1:15" ht="15" customHeight="1" x14ac:dyDescent="0.25">
      <c r="A12" s="26" t="s">
        <v>23</v>
      </c>
      <c r="B12" s="27"/>
      <c r="C12" s="191">
        <f>'نموذج دراسة الجدوى  داخلي'!$C$12</f>
        <v>0</v>
      </c>
      <c r="D12" s="192"/>
      <c r="E12" s="193"/>
      <c r="F12" s="28"/>
      <c r="G12" s="54" t="s">
        <v>24</v>
      </c>
      <c r="H12" s="55"/>
      <c r="I12" s="55"/>
      <c r="J12" s="56"/>
      <c r="K12" s="31"/>
      <c r="L12" s="57" t="s">
        <v>25</v>
      </c>
      <c r="M12" s="33">
        <v>0.02</v>
      </c>
      <c r="N12" s="34">
        <f>I25*M12</f>
        <v>0</v>
      </c>
      <c r="O12" s="35">
        <f>I27*M12</f>
        <v>0</v>
      </c>
    </row>
    <row r="13" spans="1:15" ht="3" customHeight="1" x14ac:dyDescent="0.25">
      <c r="A13" s="36"/>
      <c r="B13" s="9"/>
      <c r="C13" s="37"/>
      <c r="D13" s="37"/>
      <c r="E13" s="38"/>
      <c r="F13" s="28"/>
      <c r="G13" s="58"/>
      <c r="H13" s="59"/>
      <c r="I13" s="59"/>
      <c r="J13" s="60"/>
      <c r="K13" s="37"/>
      <c r="L13" s="51"/>
      <c r="M13" s="52"/>
      <c r="N13" s="53"/>
      <c r="O13" s="44"/>
    </row>
    <row r="14" spans="1:15" ht="15" customHeight="1" x14ac:dyDescent="0.25">
      <c r="A14" s="61" t="s">
        <v>26</v>
      </c>
      <c r="B14" s="62"/>
      <c r="C14" s="192">
        <f>'نموذج دراسة الجدوى  داخلي'!$C$14</f>
        <v>0</v>
      </c>
      <c r="D14" s="192"/>
      <c r="E14" s="193"/>
      <c r="F14" s="28"/>
      <c r="G14" s="29" t="s">
        <v>99</v>
      </c>
      <c r="H14" s="30"/>
      <c r="I14" s="200"/>
      <c r="J14" s="201"/>
      <c r="K14" s="63"/>
      <c r="L14" s="57" t="s">
        <v>28</v>
      </c>
      <c r="M14" s="33">
        <v>0.01</v>
      </c>
      <c r="N14" s="34">
        <f>M14*I25</f>
        <v>0</v>
      </c>
      <c r="O14" s="35">
        <f>I27*M14</f>
        <v>0</v>
      </c>
    </row>
    <row r="15" spans="1:15" ht="3" customHeight="1" x14ac:dyDescent="0.25">
      <c r="A15" s="36"/>
      <c r="B15" s="9"/>
      <c r="C15" s="37"/>
      <c r="D15" s="37"/>
      <c r="E15" s="38"/>
      <c r="F15" s="28"/>
      <c r="G15" s="64"/>
      <c r="H15" s="28"/>
      <c r="I15" s="28"/>
      <c r="J15" s="38"/>
      <c r="K15" s="37"/>
      <c r="L15" s="65"/>
      <c r="M15" s="66">
        <v>4</v>
      </c>
      <c r="N15" s="53"/>
      <c r="O15" s="44"/>
    </row>
    <row r="16" spans="1:15" ht="15" customHeight="1" x14ac:dyDescent="0.25">
      <c r="A16" s="61" t="s">
        <v>29</v>
      </c>
      <c r="B16" s="62"/>
      <c r="C16" s="192">
        <f>'نموذج دراسة الجدوى  داخلي'!$C$16</f>
        <v>0</v>
      </c>
      <c r="D16" s="192"/>
      <c r="E16" s="193"/>
      <c r="F16" s="28"/>
      <c r="G16" s="29" t="s">
        <v>68</v>
      </c>
      <c r="H16" s="30"/>
      <c r="I16" s="200"/>
      <c r="J16" s="201"/>
      <c r="K16" s="37"/>
      <c r="L16" s="32" t="s">
        <v>31</v>
      </c>
      <c r="M16" s="33">
        <v>0.01</v>
      </c>
      <c r="N16" s="34">
        <f>M16*I25</f>
        <v>0</v>
      </c>
      <c r="O16" s="35">
        <f>I27*M16</f>
        <v>0</v>
      </c>
    </row>
    <row r="17" spans="1:15" ht="3" customHeight="1" x14ac:dyDescent="0.25">
      <c r="A17" s="36"/>
      <c r="B17" s="9"/>
      <c r="C17" s="37"/>
      <c r="D17" s="37"/>
      <c r="E17" s="38"/>
      <c r="F17" s="28"/>
      <c r="G17" s="64"/>
      <c r="H17" s="9"/>
      <c r="I17" s="9"/>
      <c r="J17" s="67"/>
      <c r="K17" s="3"/>
      <c r="L17" s="41"/>
      <c r="M17" s="42"/>
      <c r="N17" s="43"/>
      <c r="O17" s="44"/>
    </row>
    <row r="18" spans="1:15" ht="15" customHeight="1" x14ac:dyDescent="0.25">
      <c r="A18" s="61" t="s">
        <v>32</v>
      </c>
      <c r="B18" s="62"/>
      <c r="C18" s="191">
        <f>'نموذج دراسة الجدوى  داخلي'!$C$18</f>
        <v>0</v>
      </c>
      <c r="D18" s="192"/>
      <c r="E18" s="193"/>
      <c r="F18" s="37"/>
      <c r="G18" s="29" t="s">
        <v>69</v>
      </c>
      <c r="H18" s="30"/>
      <c r="I18" s="200">
        <f>'نموذج دراسة الجدوى  داخلي'!$I$16</f>
        <v>0</v>
      </c>
      <c r="J18" s="201"/>
      <c r="K18" s="68"/>
      <c r="L18" s="32" t="s">
        <v>34</v>
      </c>
      <c r="M18" s="33">
        <v>0.03</v>
      </c>
      <c r="N18" s="34">
        <f>M18*I25</f>
        <v>0</v>
      </c>
      <c r="O18" s="35">
        <f>I27*M18</f>
        <v>0</v>
      </c>
    </row>
    <row r="19" spans="1:15" ht="3" customHeight="1" x14ac:dyDescent="0.25">
      <c r="A19" s="36"/>
      <c r="B19" s="9"/>
      <c r="C19" s="37"/>
      <c r="D19" s="37"/>
      <c r="E19" s="38"/>
      <c r="F19" s="37"/>
      <c r="G19" s="64"/>
      <c r="H19" s="28"/>
      <c r="I19" s="28"/>
      <c r="J19" s="40"/>
      <c r="K19" s="69"/>
      <c r="L19" s="70"/>
      <c r="M19" s="71"/>
      <c r="N19" s="72"/>
      <c r="O19" s="73"/>
    </row>
    <row r="20" spans="1:15" ht="15" customHeight="1" x14ac:dyDescent="0.25">
      <c r="A20" s="61" t="s">
        <v>35</v>
      </c>
      <c r="B20" s="62"/>
      <c r="C20" s="194">
        <f>'نموذج دراسة الجدوى  داخلي'!$C$20</f>
        <v>0</v>
      </c>
      <c r="D20" s="194"/>
      <c r="E20" s="195"/>
      <c r="F20" s="37"/>
      <c r="G20" s="29" t="s">
        <v>70</v>
      </c>
      <c r="H20" s="30"/>
      <c r="I20" s="202">
        <f>'نموذج دراسة الجدوى  داخلي'!$I$18</f>
        <v>0</v>
      </c>
      <c r="J20" s="203"/>
      <c r="K20" s="74"/>
      <c r="L20" s="32" t="s">
        <v>71</v>
      </c>
      <c r="M20" s="33">
        <v>0.05</v>
      </c>
      <c r="N20" s="34">
        <f>M20*I25</f>
        <v>0</v>
      </c>
      <c r="O20" s="35">
        <f>I27*M20</f>
        <v>0</v>
      </c>
    </row>
    <row r="21" spans="1:15" ht="3" customHeight="1" thickBot="1" x14ac:dyDescent="0.3">
      <c r="A21" s="36"/>
      <c r="B21" s="9"/>
      <c r="C21" s="37"/>
      <c r="D21" s="37"/>
      <c r="E21" s="38"/>
      <c r="F21" s="37"/>
      <c r="G21" s="64"/>
      <c r="H21" s="28"/>
      <c r="I21" s="28"/>
      <c r="J21" s="38"/>
      <c r="K21" s="69"/>
      <c r="L21" s="3"/>
      <c r="M21" s="3"/>
      <c r="N21" s="75"/>
      <c r="O21" s="75"/>
    </row>
    <row r="22" spans="1:15" ht="16.5" customHeight="1" thickBot="1" x14ac:dyDescent="0.3">
      <c r="A22" s="76" t="s">
        <v>38</v>
      </c>
      <c r="B22" s="77"/>
      <c r="C22" s="196">
        <f>'نموذج دراسة الجدوى  داخلي'!$C$22</f>
        <v>0</v>
      </c>
      <c r="D22" s="196"/>
      <c r="E22" s="197"/>
      <c r="F22" s="37"/>
      <c r="G22" s="29" t="s">
        <v>72</v>
      </c>
      <c r="H22" s="30"/>
      <c r="I22" s="227" t="str">
        <f>IFERROR((((C16-C18)-C22)*ROUNDUP(I14/I16,0))+ IF(I20&gt;ROUNDUP(I14/I16,0),C22*(I20-ROUNDUP(I14/I16,0))+(ROUNDUP(I14/I16,0)*C22),(ROUNDUP(I14/I16,0)*C22))+ROUND(I14/I18,0)*C18,"")</f>
        <v/>
      </c>
      <c r="J22" s="228"/>
      <c r="K22" s="74"/>
      <c r="L22" s="80" t="s">
        <v>73</v>
      </c>
      <c r="M22" s="81">
        <f>M20+M18+M16+M14+M12+M10+M8</f>
        <v>0.53</v>
      </c>
      <c r="N22" s="82">
        <f>I25*M22</f>
        <v>0</v>
      </c>
      <c r="O22" s="83">
        <f>SUM(O8:O20)</f>
        <v>0</v>
      </c>
    </row>
    <row r="23" spans="1:15" ht="3" hidden="1" customHeight="1" x14ac:dyDescent="0.25">
      <c r="A23" s="84"/>
      <c r="B23" s="85"/>
      <c r="C23" s="37"/>
      <c r="D23" s="37"/>
      <c r="E23" s="38"/>
      <c r="F23" s="37"/>
      <c r="G23" s="64"/>
      <c r="H23" s="28"/>
      <c r="I23" s="28"/>
      <c r="J23" s="38"/>
      <c r="K23" s="69"/>
      <c r="L23" s="51"/>
      <c r="M23" s="52"/>
      <c r="N23" s="53"/>
      <c r="O23" s="86"/>
    </row>
    <row r="24" spans="1:15" ht="3" customHeight="1" thickBot="1" x14ac:dyDescent="0.3">
      <c r="A24" s="85"/>
      <c r="B24" s="85"/>
      <c r="C24" s="37"/>
      <c r="D24" s="37"/>
      <c r="E24" s="37"/>
      <c r="F24" s="37"/>
      <c r="G24" s="87"/>
      <c r="H24" s="88"/>
      <c r="I24" s="88"/>
      <c r="J24" s="89"/>
      <c r="K24" s="69"/>
      <c r="L24" s="51"/>
      <c r="M24" s="52"/>
      <c r="N24" s="53"/>
      <c r="O24" s="86"/>
    </row>
    <row r="25" spans="1:15" ht="15.75" customHeight="1" x14ac:dyDescent="0.25">
      <c r="A25" s="3"/>
      <c r="B25" s="3"/>
      <c r="C25" s="3"/>
      <c r="D25" s="3"/>
      <c r="E25" s="3"/>
      <c r="F25" s="37"/>
      <c r="G25" s="29" t="s">
        <v>39</v>
      </c>
      <c r="H25" s="30"/>
      <c r="I25" s="78">
        <f>I14*I8</f>
        <v>0</v>
      </c>
      <c r="J25" s="79"/>
      <c r="K25" s="69"/>
      <c r="L25" s="90" t="s">
        <v>42</v>
      </c>
      <c r="M25" s="91">
        <v>0.06</v>
      </c>
      <c r="N25" s="92">
        <f>M25*I25</f>
        <v>0</v>
      </c>
      <c r="O25" s="93">
        <f>I27*M25</f>
        <v>0</v>
      </c>
    </row>
    <row r="26" spans="1:15" ht="3" customHeight="1" x14ac:dyDescent="0.25">
      <c r="A26" s="85"/>
      <c r="B26" s="85"/>
      <c r="C26" s="37"/>
      <c r="D26" s="37"/>
      <c r="E26" s="37"/>
      <c r="F26" s="37"/>
      <c r="G26" s="64"/>
      <c r="H26" s="28"/>
      <c r="I26" s="28"/>
      <c r="J26" s="38"/>
      <c r="K26" s="69"/>
      <c r="L26" s="94"/>
      <c r="M26" s="95"/>
      <c r="N26" s="96"/>
      <c r="O26" s="86"/>
    </row>
    <row r="27" spans="1:15" x14ac:dyDescent="0.25">
      <c r="A27" s="3"/>
      <c r="B27" s="3"/>
      <c r="C27" s="3"/>
      <c r="D27" s="3"/>
      <c r="E27" s="3"/>
      <c r="F27" s="97"/>
      <c r="G27" s="29" t="s">
        <v>41</v>
      </c>
      <c r="H27" s="30"/>
      <c r="I27" s="78">
        <f>I25/4</f>
        <v>0</v>
      </c>
      <c r="J27" s="79"/>
      <c r="K27" s="69"/>
      <c r="L27" s="32" t="s">
        <v>44</v>
      </c>
      <c r="M27" s="33">
        <v>0.01</v>
      </c>
      <c r="N27" s="34">
        <f>M27*I25</f>
        <v>0</v>
      </c>
      <c r="O27" s="35">
        <f>I27*M27</f>
        <v>0</v>
      </c>
    </row>
    <row r="28" spans="1:15" ht="3" customHeight="1" x14ac:dyDescent="0.25">
      <c r="A28" s="3"/>
      <c r="B28" s="98"/>
      <c r="C28" s="98"/>
      <c r="D28" s="3"/>
      <c r="E28" s="3"/>
      <c r="F28" s="3"/>
      <c r="G28" s="3"/>
      <c r="H28" s="3"/>
      <c r="I28" s="3"/>
      <c r="J28" s="3"/>
      <c r="K28" s="3"/>
      <c r="L28" s="64"/>
      <c r="M28" s="311"/>
      <c r="N28" s="312"/>
      <c r="O28" s="86"/>
    </row>
    <row r="29" spans="1:15" ht="15.75" customHeight="1" thickBot="1" x14ac:dyDescent="0.3">
      <c r="A29" s="3"/>
      <c r="B29" s="98"/>
      <c r="C29" s="98"/>
      <c r="D29" s="3"/>
      <c r="E29" s="3"/>
      <c r="F29" s="3"/>
      <c r="G29" s="46" t="s">
        <v>43</v>
      </c>
      <c r="H29" s="47"/>
      <c r="I29" s="99" t="str">
        <f>IFERROR((I25*M8)/I22,"")</f>
        <v/>
      </c>
      <c r="J29" s="100"/>
      <c r="K29" s="3"/>
      <c r="L29" s="104" t="s">
        <v>47</v>
      </c>
      <c r="M29" s="105">
        <v>0.4</v>
      </c>
      <c r="N29" s="106">
        <f>M29*I25</f>
        <v>0</v>
      </c>
      <c r="O29" s="107">
        <f>I27*M29</f>
        <v>0</v>
      </c>
    </row>
    <row r="30" spans="1:15" ht="15" customHeight="1" thickBot="1" x14ac:dyDescent="0.3">
      <c r="A30" s="101" t="s">
        <v>74</v>
      </c>
      <c r="B30" s="102"/>
      <c r="C30" s="102"/>
      <c r="D30" s="102"/>
      <c r="E30" s="102"/>
      <c r="F30" s="102"/>
      <c r="G30" s="102"/>
      <c r="H30" s="102"/>
      <c r="I30" s="102"/>
      <c r="J30" s="103"/>
      <c r="K30" s="85"/>
      <c r="L30" s="298"/>
      <c r="M30" s="299"/>
      <c r="N30" s="310"/>
      <c r="O30" s="301"/>
    </row>
    <row r="31" spans="1:15" ht="15.75" customHeight="1" thickBot="1" x14ac:dyDescent="0.3">
      <c r="A31" s="210" t="s">
        <v>75</v>
      </c>
      <c r="B31" s="211"/>
      <c r="C31" s="211"/>
      <c r="D31" s="211"/>
      <c r="E31" s="212"/>
      <c r="F31" s="108"/>
      <c r="G31" s="213" t="s">
        <v>76</v>
      </c>
      <c r="H31" s="214"/>
      <c r="I31" s="214"/>
      <c r="J31" s="215"/>
      <c r="K31" s="88"/>
      <c r="L31" s="109"/>
      <c r="M31" s="109"/>
      <c r="N31" s="3"/>
      <c r="O31" s="3"/>
    </row>
    <row r="32" spans="1:15" ht="15.75" customHeight="1" x14ac:dyDescent="0.25">
      <c r="A32" s="110"/>
      <c r="B32" s="111" t="s">
        <v>77</v>
      </c>
      <c r="C32" s="111" t="s">
        <v>49</v>
      </c>
      <c r="D32" s="111" t="s">
        <v>78</v>
      </c>
      <c r="E32" s="112" t="s">
        <v>79</v>
      </c>
      <c r="F32" s="108"/>
      <c r="G32" s="110" t="s">
        <v>77</v>
      </c>
      <c r="H32" s="111" t="s">
        <v>80</v>
      </c>
      <c r="I32" s="111" t="s">
        <v>78</v>
      </c>
      <c r="J32" s="112" t="s">
        <v>79</v>
      </c>
      <c r="K32" s="88"/>
      <c r="L32" s="113" t="s">
        <v>45</v>
      </c>
      <c r="M32" s="114"/>
      <c r="N32" s="115"/>
      <c r="O32" s="3"/>
    </row>
    <row r="33" spans="1:15" x14ac:dyDescent="0.25">
      <c r="A33" s="116">
        <v>1</v>
      </c>
      <c r="B33" s="117" t="s">
        <v>81</v>
      </c>
      <c r="C33" s="204"/>
      <c r="D33" s="118" t="str">
        <f>IFERROR(IF(C33&gt;I22/C14,O8/C33,I29),"")</f>
        <v/>
      </c>
      <c r="E33" s="119" t="str">
        <f t="shared" ref="E33:E38" si="0">IFERROR(D33*C33,"")</f>
        <v/>
      </c>
      <c r="F33" s="120"/>
      <c r="G33" s="121" t="s">
        <v>82</v>
      </c>
      <c r="H33" s="204"/>
      <c r="I33" s="118" t="str">
        <f>IFERROR(IF(H33&gt;I22/C14,(O8+C41)/H33,I29),"")</f>
        <v/>
      </c>
      <c r="J33" s="119" t="str">
        <f t="shared" ref="J33:J38" si="1">IFERROR(I33*H33,"")</f>
        <v/>
      </c>
      <c r="K33" s="122"/>
      <c r="L33" s="123">
        <v>1</v>
      </c>
      <c r="M33" s="124" t="str">
        <f>IFERROR(IF(I29*L33&gt;35000,35000,I29*L33),"")</f>
        <v/>
      </c>
      <c r="N33" s="125"/>
      <c r="O33" s="3"/>
    </row>
    <row r="34" spans="1:15" x14ac:dyDescent="0.25">
      <c r="A34" s="116">
        <v>2</v>
      </c>
      <c r="B34" s="117" t="s">
        <v>83</v>
      </c>
      <c r="C34" s="205">
        <f>IFERROR(ROUNDUP(I14/25,0)*2,"")</f>
        <v>0</v>
      </c>
      <c r="D34" s="126" t="str">
        <f>IFERROR(O10/C34,"")</f>
        <v/>
      </c>
      <c r="E34" s="119" t="str">
        <f t="shared" si="0"/>
        <v/>
      </c>
      <c r="F34" s="120"/>
      <c r="G34" s="121" t="s">
        <v>83</v>
      </c>
      <c r="H34" s="205">
        <f>IFERROR(ROUNDUP(I14/25,0)*2,"")</f>
        <v>0</v>
      </c>
      <c r="I34" s="126" t="str">
        <f>IFERROR(O10/H34,"")</f>
        <v/>
      </c>
      <c r="J34" s="119" t="str">
        <f t="shared" si="1"/>
        <v/>
      </c>
      <c r="K34" s="122"/>
      <c r="L34" s="123">
        <v>2</v>
      </c>
      <c r="M34" s="124" t="str">
        <f>IFERROR(IF(I29*L34&gt;35000,35000,I29*L34),"")</f>
        <v/>
      </c>
      <c r="N34" s="125"/>
      <c r="O34" s="3"/>
    </row>
    <row r="35" spans="1:15" x14ac:dyDescent="0.25">
      <c r="A35" s="116">
        <v>3</v>
      </c>
      <c r="B35" s="117" t="s">
        <v>52</v>
      </c>
      <c r="C35" s="205"/>
      <c r="D35" s="118" t="str">
        <f>IFERROR(O12/C35,"")</f>
        <v/>
      </c>
      <c r="E35" s="119" t="str">
        <f t="shared" si="0"/>
        <v/>
      </c>
      <c r="F35" s="120"/>
      <c r="G35" s="121" t="s">
        <v>52</v>
      </c>
      <c r="H35" s="205"/>
      <c r="I35" s="118" t="str">
        <f>IFERROR(O12/H35,"")</f>
        <v/>
      </c>
      <c r="J35" s="119" t="str">
        <f t="shared" si="1"/>
        <v/>
      </c>
      <c r="K35" s="122"/>
      <c r="L35" s="123">
        <v>3</v>
      </c>
      <c r="M35" s="124" t="str">
        <f>IFERROR(IF(I29*L35&gt;35000,35000,I29*L35),"")</f>
        <v/>
      </c>
      <c r="N35" s="125"/>
      <c r="O35" s="3"/>
    </row>
    <row r="36" spans="1:15" x14ac:dyDescent="0.25">
      <c r="A36" s="116">
        <v>4</v>
      </c>
      <c r="B36" s="117" t="s">
        <v>84</v>
      </c>
      <c r="C36" s="205"/>
      <c r="D36" s="118" t="str">
        <f>IFERROR(O14/C36,"")</f>
        <v/>
      </c>
      <c r="E36" s="119" t="str">
        <f t="shared" si="0"/>
        <v/>
      </c>
      <c r="F36" s="120"/>
      <c r="G36" s="121" t="s">
        <v>84</v>
      </c>
      <c r="H36" s="205"/>
      <c r="I36" s="118" t="str">
        <f>IFERROR(O14/H36,"")</f>
        <v/>
      </c>
      <c r="J36" s="119" t="str">
        <f t="shared" si="1"/>
        <v/>
      </c>
      <c r="K36" s="122"/>
      <c r="L36" s="127">
        <v>4</v>
      </c>
      <c r="M36" s="124" t="str">
        <f>IFERROR(IF(I29*L36&gt;35000,35000,I29*L36),"")</f>
        <v/>
      </c>
      <c r="N36" s="125"/>
      <c r="O36" s="3"/>
    </row>
    <row r="37" spans="1:15" ht="15.75" thickBot="1" x14ac:dyDescent="0.3">
      <c r="A37" s="116">
        <v>5</v>
      </c>
      <c r="B37" s="117" t="s">
        <v>85</v>
      </c>
      <c r="C37" s="205"/>
      <c r="D37" s="118" t="str">
        <f>IFERROR(O16/C37,"")</f>
        <v/>
      </c>
      <c r="E37" s="119" t="str">
        <f t="shared" si="0"/>
        <v/>
      </c>
      <c r="F37" s="120"/>
      <c r="G37" s="121" t="s">
        <v>85</v>
      </c>
      <c r="H37" s="205"/>
      <c r="I37" s="118" t="str">
        <f>IFERROR(O16/H37,"")</f>
        <v/>
      </c>
      <c r="J37" s="119" t="str">
        <f t="shared" si="1"/>
        <v/>
      </c>
      <c r="K37" s="122"/>
      <c r="L37" s="128">
        <v>5</v>
      </c>
      <c r="M37" s="129" t="str">
        <f>IFERROR(IF(I29*L37&gt;35000,35000,I29*L37),"")</f>
        <v/>
      </c>
      <c r="N37" s="130"/>
      <c r="O37" s="3"/>
    </row>
    <row r="38" spans="1:15" ht="15.75" thickBot="1" x14ac:dyDescent="0.3">
      <c r="A38" s="131">
        <v>6</v>
      </c>
      <c r="B38" s="132" t="s">
        <v>86</v>
      </c>
      <c r="C38" s="205"/>
      <c r="D38" s="118" t="str">
        <f>IFERROR(O18/C38,"")</f>
        <v/>
      </c>
      <c r="E38" s="119" t="str">
        <f t="shared" si="0"/>
        <v/>
      </c>
      <c r="F38" s="120"/>
      <c r="G38" s="133" t="s">
        <v>53</v>
      </c>
      <c r="H38" s="205"/>
      <c r="I38" s="118" t="str">
        <f>IFERROR(O18/H38,"")</f>
        <v/>
      </c>
      <c r="J38" s="119" t="str">
        <f t="shared" si="1"/>
        <v/>
      </c>
      <c r="K38" s="122"/>
      <c r="L38" s="134"/>
      <c r="M38" s="135"/>
      <c r="N38" s="135"/>
      <c r="O38" s="3"/>
    </row>
    <row r="39" spans="1:15" ht="15.75" thickBot="1" x14ac:dyDescent="0.3">
      <c r="A39" s="131">
        <v>7</v>
      </c>
      <c r="B39" s="132" t="s">
        <v>54</v>
      </c>
      <c r="C39" s="136">
        <f>O20</f>
        <v>0</v>
      </c>
      <c r="D39" s="137"/>
      <c r="E39" s="138"/>
      <c r="F39" s="120"/>
      <c r="G39" s="133" t="s">
        <v>54</v>
      </c>
      <c r="H39" s="136">
        <f>O20</f>
        <v>0</v>
      </c>
      <c r="I39" s="137"/>
      <c r="J39" s="138"/>
      <c r="K39" s="122"/>
      <c r="L39" s="101" t="s">
        <v>87</v>
      </c>
      <c r="M39" s="102"/>
      <c r="N39" s="103"/>
      <c r="O39" s="3"/>
    </row>
    <row r="40" spans="1:15" x14ac:dyDescent="0.25">
      <c r="A40" s="139" t="s">
        <v>88</v>
      </c>
      <c r="B40" s="140"/>
      <c r="C40" s="141" t="str">
        <f>IFERROR(E33+E34+E35+E36+E37+E38+C39,"")</f>
        <v/>
      </c>
      <c r="D40" s="141"/>
      <c r="E40" s="142"/>
      <c r="F40" s="120"/>
      <c r="G40" s="206" t="s">
        <v>79</v>
      </c>
      <c r="H40" s="207"/>
      <c r="I40" s="208" t="str">
        <f>IFERROR(J33+J34+J35+J36+J37+J38+H39,"")</f>
        <v/>
      </c>
      <c r="J40" s="209"/>
      <c r="K40" s="122"/>
      <c r="L40" s="145" t="s">
        <v>89</v>
      </c>
      <c r="M40" s="146" t="str">
        <f>IFERROR(IF(I22="","",IF(C33+H33+C45+H45=I22,"مطابق","غير مطابق")),"")</f>
        <v/>
      </c>
      <c r="N40" s="147">
        <f>IFERROR(C33+H33+C45+H45,"")</f>
        <v>0</v>
      </c>
      <c r="O40" s="3"/>
    </row>
    <row r="41" spans="1:15" ht="15.75" thickBot="1" x14ac:dyDescent="0.3">
      <c r="A41" s="148" t="s">
        <v>90</v>
      </c>
      <c r="B41" s="149"/>
      <c r="C41" s="150" t="str">
        <f>IFERROR(O8-E33,"")</f>
        <v/>
      </c>
      <c r="D41" s="150"/>
      <c r="E41" s="151"/>
      <c r="F41" s="120"/>
      <c r="G41" s="152" t="s">
        <v>91</v>
      </c>
      <c r="H41" s="153"/>
      <c r="I41" s="150" t="str">
        <f>IFERROR(IF(H33&gt;I22/C14,(O8+C41)-J33,(O8-J33)+C41),"")</f>
        <v/>
      </c>
      <c r="J41" s="151"/>
      <c r="K41" s="122"/>
      <c r="L41" s="32" t="s">
        <v>19</v>
      </c>
      <c r="M41" s="154" t="str">
        <f>IFERROR(IF(E33+J33+E45+J45&lt;=N8,"مطابق","غير مطابق"),"")</f>
        <v/>
      </c>
      <c r="N41" s="155" t="str">
        <f>IFERROR(E33+J33+E45+J45,"")</f>
        <v/>
      </c>
      <c r="O41" s="3"/>
    </row>
    <row r="42" spans="1:15" ht="15.75" thickBot="1" x14ac:dyDescent="0.3">
      <c r="A42" s="156"/>
      <c r="B42" s="156"/>
      <c r="C42" s="157"/>
      <c r="D42" s="157"/>
      <c r="E42" s="157"/>
      <c r="F42" s="120"/>
      <c r="G42" s="158"/>
      <c r="H42" s="158"/>
      <c r="I42" s="157"/>
      <c r="J42" s="159"/>
      <c r="K42" s="122"/>
      <c r="L42" s="32" t="s">
        <v>92</v>
      </c>
      <c r="M42" s="154" t="str">
        <f>IFERROR(IF(E34+J34+E46+J46&lt;=N10,"مطابق","غير مطابق"),"")</f>
        <v/>
      </c>
      <c r="N42" s="160" t="str">
        <f>IFERROR(E34+J34+E46+J46,"")</f>
        <v/>
      </c>
      <c r="O42" s="3"/>
    </row>
    <row r="43" spans="1:15" ht="15.75" thickBot="1" x14ac:dyDescent="0.3">
      <c r="A43" s="210" t="s">
        <v>93</v>
      </c>
      <c r="B43" s="211"/>
      <c r="C43" s="211"/>
      <c r="D43" s="211"/>
      <c r="E43" s="212"/>
      <c r="F43" s="108"/>
      <c r="G43" s="213" t="s">
        <v>94</v>
      </c>
      <c r="H43" s="214"/>
      <c r="I43" s="214"/>
      <c r="J43" s="215"/>
      <c r="K43" s="122"/>
      <c r="L43" s="57" t="s">
        <v>25</v>
      </c>
      <c r="M43" s="154" t="str">
        <f>IFERROR(IF(E35+J35+E47+J47&lt;=N12,"مطابق","غير مطابق"),"")</f>
        <v/>
      </c>
      <c r="N43" s="161" t="str">
        <f>IFERROR(E35+J35+E47+J47,"")</f>
        <v/>
      </c>
      <c r="O43" s="3"/>
    </row>
    <row r="44" spans="1:15" x14ac:dyDescent="0.25">
      <c r="A44" s="110"/>
      <c r="B44" s="111" t="s">
        <v>77</v>
      </c>
      <c r="C44" s="111" t="s">
        <v>49</v>
      </c>
      <c r="D44" s="111" t="s">
        <v>78</v>
      </c>
      <c r="E44" s="112" t="s">
        <v>79</v>
      </c>
      <c r="F44" s="108"/>
      <c r="G44" s="162" t="s">
        <v>77</v>
      </c>
      <c r="H44" s="163" t="s">
        <v>80</v>
      </c>
      <c r="I44" s="163" t="s">
        <v>78</v>
      </c>
      <c r="J44" s="112" t="s">
        <v>79</v>
      </c>
      <c r="K44" s="122"/>
      <c r="L44" s="57" t="s">
        <v>28</v>
      </c>
      <c r="M44" s="154" t="str">
        <f>IFERROR(IF(E36+J36+E48+J48&lt;=N14,"مطابق","غير مطابق"),"")</f>
        <v/>
      </c>
      <c r="N44" s="160" t="str">
        <f>IFERROR(E36+J36+E48+J48,"")</f>
        <v/>
      </c>
      <c r="O44" s="3"/>
    </row>
    <row r="45" spans="1:15" x14ac:dyDescent="0.25">
      <c r="A45" s="116">
        <v>1</v>
      </c>
      <c r="B45" s="117" t="s">
        <v>81</v>
      </c>
      <c r="C45" s="204"/>
      <c r="D45" s="118" t="str">
        <f>IFERROR(IF(C45&gt;I22/C14,(O8+I41)/C45,I29),"")</f>
        <v/>
      </c>
      <c r="E45" s="119" t="str">
        <f t="shared" ref="E45:E50" si="2">IFERROR(D45*C45,"")</f>
        <v/>
      </c>
      <c r="F45" s="120"/>
      <c r="G45" s="121" t="s">
        <v>82</v>
      </c>
      <c r="H45" s="204"/>
      <c r="I45" s="118" t="str">
        <f>IFERROR(IF(H45&gt;I22/C14,(O8+C53)/H45,I29),"")</f>
        <v/>
      </c>
      <c r="J45" s="119" t="str">
        <f t="shared" ref="J45:J50" si="3">IFERROR(I45*H45,"")</f>
        <v/>
      </c>
      <c r="K45" s="122"/>
      <c r="L45" s="32" t="s">
        <v>31</v>
      </c>
      <c r="M45" s="154" t="str">
        <f>IFERROR(IF(E37+J37+E49+J49&lt;=N16,"مطابق","غير مطابق"),"")</f>
        <v/>
      </c>
      <c r="N45" s="164" t="str">
        <f>IFERROR(E37+J37+E49+J49,"")</f>
        <v/>
      </c>
      <c r="O45" s="3"/>
    </row>
    <row r="46" spans="1:15" ht="15.75" thickBot="1" x14ac:dyDescent="0.3">
      <c r="A46" s="116">
        <v>2</v>
      </c>
      <c r="B46" s="117" t="s">
        <v>83</v>
      </c>
      <c r="C46" s="205">
        <f>IFERROR(ROUNDUP(I14/25,0)*2,"")</f>
        <v>0</v>
      </c>
      <c r="D46" s="126" t="str">
        <f>IFERROR(O10/C46,"")</f>
        <v/>
      </c>
      <c r="E46" s="119" t="str">
        <f t="shared" si="2"/>
        <v/>
      </c>
      <c r="F46" s="120"/>
      <c r="G46" s="121" t="s">
        <v>83</v>
      </c>
      <c r="H46" s="205">
        <f>IFERROR(ROUNDUP(I14/25,0)*2,"")</f>
        <v>0</v>
      </c>
      <c r="I46" s="126" t="str">
        <f>IFERROR(O10/H46,"")</f>
        <v/>
      </c>
      <c r="J46" s="119" t="str">
        <f t="shared" si="3"/>
        <v/>
      </c>
      <c r="K46" s="122"/>
      <c r="L46" s="104" t="s">
        <v>95</v>
      </c>
      <c r="M46" s="165" t="str">
        <f>IF(N20=0,"",IF(H51+C51+C39+H39&lt;=N20,"مطابق","غير مطابق"))</f>
        <v/>
      </c>
      <c r="N46" s="166">
        <f>H51+C51+C39+H39</f>
        <v>0</v>
      </c>
      <c r="O46" s="3"/>
    </row>
    <row r="47" spans="1:15" x14ac:dyDescent="0.25">
      <c r="A47" s="116">
        <v>3</v>
      </c>
      <c r="B47" s="117" t="s">
        <v>52</v>
      </c>
      <c r="C47" s="205"/>
      <c r="D47" s="118" t="str">
        <f>IFERROR(O12/C47,"")</f>
        <v/>
      </c>
      <c r="E47" s="119" t="str">
        <f t="shared" si="2"/>
        <v/>
      </c>
      <c r="F47" s="120"/>
      <c r="G47" s="121" t="s">
        <v>52</v>
      </c>
      <c r="H47" s="205"/>
      <c r="I47" s="118" t="str">
        <f>IFERROR(O12/H47,"")</f>
        <v/>
      </c>
      <c r="J47" s="119" t="str">
        <f t="shared" si="3"/>
        <v/>
      </c>
      <c r="K47" s="122"/>
      <c r="L47" s="3"/>
      <c r="M47" s="3"/>
      <c r="N47" s="3"/>
      <c r="O47" s="3"/>
    </row>
    <row r="48" spans="1:15" x14ac:dyDescent="0.25">
      <c r="A48" s="116">
        <v>4</v>
      </c>
      <c r="B48" s="117" t="s">
        <v>84</v>
      </c>
      <c r="C48" s="205"/>
      <c r="D48" s="118" t="str">
        <f>IFERROR(O14/C48,"")</f>
        <v/>
      </c>
      <c r="E48" s="119" t="str">
        <f t="shared" si="2"/>
        <v/>
      </c>
      <c r="F48" s="120"/>
      <c r="G48" s="121" t="s">
        <v>84</v>
      </c>
      <c r="H48" s="205"/>
      <c r="I48" s="118" t="str">
        <f>IFERROR(O14/H48,"")</f>
        <v/>
      </c>
      <c r="J48" s="119" t="str">
        <f t="shared" si="3"/>
        <v/>
      </c>
      <c r="K48" s="122"/>
      <c r="L48" s="226" t="s">
        <v>100</v>
      </c>
      <c r="M48" s="226"/>
      <c r="N48" s="226"/>
      <c r="O48" s="226"/>
    </row>
    <row r="49" spans="1:15" x14ac:dyDescent="0.25">
      <c r="A49" s="116">
        <v>5</v>
      </c>
      <c r="B49" s="117" t="s">
        <v>85</v>
      </c>
      <c r="C49" s="205"/>
      <c r="D49" s="118" t="str">
        <f>IFERROR(O16/C49,"")</f>
        <v/>
      </c>
      <c r="E49" s="119" t="str">
        <f t="shared" si="2"/>
        <v/>
      </c>
      <c r="F49" s="120"/>
      <c r="G49" s="121" t="s">
        <v>85</v>
      </c>
      <c r="H49" s="216"/>
      <c r="I49" s="167" t="str">
        <f>IFERROR(O16/H49,"")</f>
        <v/>
      </c>
      <c r="J49" s="168" t="str">
        <f t="shared" si="3"/>
        <v/>
      </c>
      <c r="K49" s="122"/>
      <c r="L49" s="226"/>
      <c r="M49" s="226"/>
      <c r="N49" s="226"/>
      <c r="O49" s="226"/>
    </row>
    <row r="50" spans="1:15" x14ac:dyDescent="0.25">
      <c r="A50" s="131">
        <v>6</v>
      </c>
      <c r="B50" s="132" t="s">
        <v>86</v>
      </c>
      <c r="C50" s="205"/>
      <c r="D50" s="118" t="str">
        <f>IFERROR(O18/C50,"")</f>
        <v/>
      </c>
      <c r="E50" s="119" t="str">
        <f t="shared" si="2"/>
        <v/>
      </c>
      <c r="F50" s="120"/>
      <c r="G50" s="169" t="s">
        <v>86</v>
      </c>
      <c r="H50" s="205"/>
      <c r="I50" s="118" t="str">
        <f>IFERROR(O18/H50,"")</f>
        <v/>
      </c>
      <c r="J50" s="119" t="str">
        <f t="shared" si="3"/>
        <v/>
      </c>
      <c r="K50" s="122"/>
      <c r="L50" s="226"/>
      <c r="M50" s="226"/>
      <c r="N50" s="226"/>
      <c r="O50" s="226"/>
    </row>
    <row r="51" spans="1:15" ht="15.75" thickBot="1" x14ac:dyDescent="0.3">
      <c r="A51" s="131">
        <v>7</v>
      </c>
      <c r="B51" s="132" t="s">
        <v>54</v>
      </c>
      <c r="C51" s="136">
        <f>O20</f>
        <v>0</v>
      </c>
      <c r="D51" s="137"/>
      <c r="E51" s="138"/>
      <c r="F51" s="120"/>
      <c r="G51" s="170" t="s">
        <v>54</v>
      </c>
      <c r="H51" s="171">
        <f>O20</f>
        <v>0</v>
      </c>
      <c r="I51" s="172"/>
      <c r="J51" s="173"/>
      <c r="K51" s="122"/>
      <c r="L51" s="226"/>
      <c r="M51" s="226"/>
      <c r="N51" s="226"/>
      <c r="O51" s="226"/>
    </row>
    <row r="52" spans="1:15" x14ac:dyDescent="0.25">
      <c r="A52" s="139" t="s">
        <v>88</v>
      </c>
      <c r="B52" s="140"/>
      <c r="C52" s="141" t="str">
        <f>IFERROR(E45+E46+E47+E48+E49+E50+C51,"")</f>
        <v/>
      </c>
      <c r="D52" s="141"/>
      <c r="E52" s="142"/>
      <c r="F52" s="120"/>
      <c r="G52" s="143" t="s">
        <v>79</v>
      </c>
      <c r="H52" s="144"/>
      <c r="I52" s="141" t="str">
        <f>IFERROR(J45+J46+J47+J48+J49+J50+H51,"")</f>
        <v/>
      </c>
      <c r="J52" s="142"/>
      <c r="K52" s="122"/>
      <c r="L52" s="226"/>
      <c r="M52" s="226"/>
      <c r="N52" s="226"/>
      <c r="O52" s="226"/>
    </row>
    <row r="53" spans="1:15" ht="15.75" thickBot="1" x14ac:dyDescent="0.3">
      <c r="A53" s="148" t="s">
        <v>91</v>
      </c>
      <c r="B53" s="149"/>
      <c r="C53" s="150" t="str">
        <f>IFERROR(IF(C45&gt;I22/C14,(O8+I41)-E45,(O8-E45)+I41),"")</f>
        <v/>
      </c>
      <c r="D53" s="150"/>
      <c r="E53" s="151"/>
      <c r="F53" s="120"/>
      <c r="G53" s="152" t="s">
        <v>91</v>
      </c>
      <c r="H53" s="153"/>
      <c r="I53" s="150" t="str">
        <f>IFERROR(IF(H45&gt;I22/C14,(O8+C53)-J45,(O8-J45)+C53),"")</f>
        <v/>
      </c>
      <c r="J53" s="151"/>
      <c r="K53" s="122"/>
      <c r="L53" s="226"/>
      <c r="M53" s="226"/>
      <c r="N53" s="226"/>
      <c r="O53" s="226"/>
    </row>
    <row r="54" spans="1:15" x14ac:dyDescent="0.25">
      <c r="A54" s="37"/>
      <c r="B54" s="37"/>
      <c r="C54" s="157"/>
      <c r="D54" s="157"/>
      <c r="E54" s="157"/>
      <c r="F54" s="120"/>
      <c r="G54" s="158"/>
      <c r="H54" s="158"/>
      <c r="I54" s="157"/>
      <c r="J54" s="159"/>
      <c r="K54" s="122"/>
      <c r="L54" s="3"/>
      <c r="M54" s="3"/>
      <c r="N54" s="3"/>
      <c r="O54" s="3"/>
    </row>
    <row r="55" spans="1:15" ht="15.75" thickBot="1" x14ac:dyDescent="0.3">
      <c r="A55" s="3"/>
      <c r="B55" s="3"/>
      <c r="C55" s="3"/>
      <c r="D55" s="3"/>
      <c r="E55" s="3"/>
      <c r="F55" s="3"/>
      <c r="G55" s="3"/>
      <c r="H55" s="3"/>
      <c r="I55" s="3"/>
      <c r="J55" s="3"/>
      <c r="K55" s="3"/>
      <c r="L55" s="3"/>
      <c r="M55" s="3"/>
      <c r="N55" s="3"/>
      <c r="O55" s="3"/>
    </row>
    <row r="56" spans="1:15" x14ac:dyDescent="0.25">
      <c r="A56" s="139" t="s">
        <v>55</v>
      </c>
      <c r="B56" s="140"/>
      <c r="C56" s="217">
        <f>'نموذج دراسة الجدوى  داخلي'!C40</f>
        <v>0</v>
      </c>
      <c r="D56" s="217"/>
      <c r="E56" s="218"/>
      <c r="F56" s="3"/>
      <c r="G56" s="174" t="s">
        <v>56</v>
      </c>
      <c r="H56" s="217">
        <f>'نموذج دراسة الجدوى  داخلي'!H40</f>
        <v>0</v>
      </c>
      <c r="I56" s="217"/>
      <c r="J56" s="218"/>
      <c r="K56" s="122"/>
      <c r="L56" s="175" t="s">
        <v>96</v>
      </c>
      <c r="M56" s="176"/>
      <c r="N56" s="176"/>
      <c r="O56" s="177"/>
    </row>
    <row r="57" spans="1:15" x14ac:dyDescent="0.25">
      <c r="A57" s="178" t="s">
        <v>58</v>
      </c>
      <c r="B57" s="179"/>
      <c r="C57" s="194">
        <f>'نموذج دراسة الجدوى  داخلي'!C41</f>
        <v>0</v>
      </c>
      <c r="D57" s="194"/>
      <c r="E57" s="195"/>
      <c r="F57" s="3"/>
      <c r="G57" s="57" t="s">
        <v>58</v>
      </c>
      <c r="H57" s="194"/>
      <c r="I57" s="194"/>
      <c r="J57" s="195"/>
      <c r="K57" s="122"/>
      <c r="L57" s="57" t="s">
        <v>59</v>
      </c>
      <c r="M57" s="219">
        <f>'نموذج دراسة الجدوى  داخلي'!M40</f>
        <v>0</v>
      </c>
      <c r="N57" s="219"/>
      <c r="O57" s="220"/>
    </row>
    <row r="58" spans="1:15" ht="15.75" thickBot="1" x14ac:dyDescent="0.3">
      <c r="A58" s="148" t="s">
        <v>60</v>
      </c>
      <c r="B58" s="149"/>
      <c r="C58" s="196"/>
      <c r="D58" s="196"/>
      <c r="E58" s="197"/>
      <c r="F58" s="3"/>
      <c r="G58" s="180" t="s">
        <v>60</v>
      </c>
      <c r="H58" s="196"/>
      <c r="I58" s="196"/>
      <c r="J58" s="197"/>
      <c r="K58" s="122"/>
      <c r="L58" s="57" t="s">
        <v>58</v>
      </c>
      <c r="M58" s="221">
        <f>'نموذج دراسة الجدوى  داخلي'!M41</f>
        <v>0</v>
      </c>
      <c r="N58" s="222"/>
      <c r="O58" s="223"/>
    </row>
    <row r="59" spans="1:15" ht="15.75" thickBot="1" x14ac:dyDescent="0.3">
      <c r="A59" s="98"/>
      <c r="B59" s="98"/>
      <c r="C59" s="181"/>
      <c r="D59" s="181"/>
      <c r="E59" s="181"/>
      <c r="F59" s="120"/>
      <c r="G59" s="182"/>
      <c r="H59" s="182"/>
      <c r="I59" s="181"/>
      <c r="J59" s="183"/>
      <c r="K59" s="122"/>
      <c r="L59" s="180" t="s">
        <v>60</v>
      </c>
      <c r="M59" s="224"/>
      <c r="N59" s="224"/>
      <c r="O59" s="225"/>
    </row>
    <row r="60" spans="1:15" x14ac:dyDescent="0.25">
      <c r="A60" s="3"/>
      <c r="B60" s="3"/>
      <c r="C60" s="3"/>
      <c r="D60" s="3"/>
      <c r="E60" s="3"/>
      <c r="F60" s="3"/>
      <c r="G60" s="3"/>
      <c r="H60" s="3"/>
      <c r="I60" s="3"/>
      <c r="J60" s="3"/>
      <c r="K60" s="3"/>
      <c r="L60" s="3"/>
      <c r="M60" s="3"/>
      <c r="N60" s="3"/>
      <c r="O60" s="3"/>
    </row>
  </sheetData>
  <sheetProtection algorithmName="SHA-512" hashValue="U8+FjFlaCG8CYzzXWyy4mAr0+WSABpXEeMUw5JHdxaVibXY5yEgtW8+orlMCp91qweSrsXSV/lOUOgTtr3Mwvg==" saltValue="CL23FxXr4YyNteF2eq0q5A==" spinCount="100000" sheet="1" formatCells="0" formatColumns="0" formatRows="0" insertColumns="0" insertRows="0" insertHyperlinks="0" deleteColumns="0" deleteRows="0" sort="0" autoFilter="0" pivotTables="0"/>
  <mergeCells count="90">
    <mergeCell ref="B1:F4"/>
    <mergeCell ref="G1:K4"/>
    <mergeCell ref="B5:M5"/>
    <mergeCell ref="A6:E7"/>
    <mergeCell ref="G6:J7"/>
    <mergeCell ref="L6:O6"/>
    <mergeCell ref="A8:B8"/>
    <mergeCell ref="C8:E8"/>
    <mergeCell ref="G8:H8"/>
    <mergeCell ref="I8:J8"/>
    <mergeCell ref="A10:B10"/>
    <mergeCell ref="C10:E10"/>
    <mergeCell ref="G10:H10"/>
    <mergeCell ref="I10:J10"/>
    <mergeCell ref="A12:B12"/>
    <mergeCell ref="C12:E12"/>
    <mergeCell ref="G12:J13"/>
    <mergeCell ref="A14:B14"/>
    <mergeCell ref="C14:E14"/>
    <mergeCell ref="G14:H14"/>
    <mergeCell ref="I14:J14"/>
    <mergeCell ref="A16:B16"/>
    <mergeCell ref="C16:E16"/>
    <mergeCell ref="G16:H16"/>
    <mergeCell ref="I16:J16"/>
    <mergeCell ref="A18:B18"/>
    <mergeCell ref="C18:E18"/>
    <mergeCell ref="G18:H18"/>
    <mergeCell ref="I18:J18"/>
    <mergeCell ref="A20:B20"/>
    <mergeCell ref="C20:E20"/>
    <mergeCell ref="G20:H20"/>
    <mergeCell ref="I20:J20"/>
    <mergeCell ref="A22:B22"/>
    <mergeCell ref="C22:E22"/>
    <mergeCell ref="G22:H22"/>
    <mergeCell ref="I22:J22"/>
    <mergeCell ref="M34:N34"/>
    <mergeCell ref="G25:H25"/>
    <mergeCell ref="I25:J25"/>
    <mergeCell ref="G27:H27"/>
    <mergeCell ref="I27:J27"/>
    <mergeCell ref="G29:H29"/>
    <mergeCell ref="I29:J29"/>
    <mergeCell ref="A30:J30"/>
    <mergeCell ref="A31:E31"/>
    <mergeCell ref="G31:J31"/>
    <mergeCell ref="L32:N32"/>
    <mergeCell ref="M33:N33"/>
    <mergeCell ref="M35:N35"/>
    <mergeCell ref="M36:N36"/>
    <mergeCell ref="M37:N37"/>
    <mergeCell ref="C39:E39"/>
    <mergeCell ref="H39:J39"/>
    <mergeCell ref="L39:N39"/>
    <mergeCell ref="A40:B40"/>
    <mergeCell ref="C40:E40"/>
    <mergeCell ref="G40:H40"/>
    <mergeCell ref="I40:J40"/>
    <mergeCell ref="A41:B41"/>
    <mergeCell ref="C41:E41"/>
    <mergeCell ref="G41:H41"/>
    <mergeCell ref="I41:J41"/>
    <mergeCell ref="A42:B42"/>
    <mergeCell ref="A43:E43"/>
    <mergeCell ref="G43:J43"/>
    <mergeCell ref="L48:O53"/>
    <mergeCell ref="C51:E51"/>
    <mergeCell ref="H51:J51"/>
    <mergeCell ref="A52:B52"/>
    <mergeCell ref="C52:E52"/>
    <mergeCell ref="G52:H52"/>
    <mergeCell ref="I52:J52"/>
    <mergeCell ref="A53:B53"/>
    <mergeCell ref="C53:E53"/>
    <mergeCell ref="G53:H53"/>
    <mergeCell ref="I53:J53"/>
    <mergeCell ref="A56:B56"/>
    <mergeCell ref="C56:E56"/>
    <mergeCell ref="H56:J56"/>
    <mergeCell ref="M59:O59"/>
    <mergeCell ref="L56:O56"/>
    <mergeCell ref="A57:B57"/>
    <mergeCell ref="C57:E57"/>
    <mergeCell ref="H57:J57"/>
    <mergeCell ref="M57:O57"/>
    <mergeCell ref="A58:B58"/>
    <mergeCell ref="C58:E58"/>
    <mergeCell ref="H58:J58"/>
    <mergeCell ref="M58:O58"/>
  </mergeCells>
  <conditionalFormatting sqref="C34 H34 C46 H46">
    <cfRule type="cellIs" dxfId="12" priority="5" operator="equal">
      <formula>0</formula>
    </cfRule>
  </conditionalFormatting>
  <conditionalFormatting sqref="C34">
    <cfRule type="expression" dxfId="11" priority="9">
      <formula>$C$34&gt;ROUNDUP($I$14/25,0)*2</formula>
    </cfRule>
  </conditionalFormatting>
  <conditionalFormatting sqref="C46">
    <cfRule type="expression" dxfId="10" priority="6">
      <formula>$C$46&gt;ROUNDUP($I$14/25,0)*2</formula>
    </cfRule>
  </conditionalFormatting>
  <conditionalFormatting sqref="H34">
    <cfRule type="expression" dxfId="9" priority="8">
      <formula>$H$34&gt;ROUNDUP($I$14/25,0)*2</formula>
    </cfRule>
  </conditionalFormatting>
  <conditionalFormatting sqref="H46">
    <cfRule type="expression" dxfId="8" priority="7">
      <formula>$H$46&gt;ROUNDUP($I$14/25,0)*2</formula>
    </cfRule>
  </conditionalFormatting>
  <conditionalFormatting sqref="I25:J25 I27:J27 H39:J39 C39:E40 I40:J40 H51:J51 C51:E52 I52:J52">
    <cfRule type="cellIs" dxfId="7" priority="13" operator="equal">
      <formula>0</formula>
    </cfRule>
  </conditionalFormatting>
  <conditionalFormatting sqref="N40 N46">
    <cfRule type="cellIs" dxfId="6" priority="12" operator="equal">
      <formula>0</formula>
    </cfRule>
  </conditionalFormatting>
  <conditionalFormatting sqref="N8:O21 N23:O27">
    <cfRule type="cellIs" dxfId="5" priority="10" operator="equal">
      <formula>0</formula>
    </cfRule>
  </conditionalFormatting>
  <conditionalFormatting sqref="N22:O22">
    <cfRule type="cellIs" dxfId="4" priority="3" operator="equal">
      <formula>0</formula>
    </cfRule>
  </conditionalFormatting>
  <conditionalFormatting sqref="N29:O30">
    <cfRule type="cellIs" dxfId="3" priority="11" operator="equal">
      <formula>0</formula>
    </cfRule>
  </conditionalFormatting>
  <conditionalFormatting sqref="C8:E8 C10:E10 C12:E12 C14:E14 C16:E16 C18:E18 C20:E20 C22:E22 I20:J20 I18:J18 I8:J8">
    <cfRule type="cellIs" dxfId="2" priority="2" operator="equal">
      <formula>0</formula>
    </cfRule>
  </conditionalFormatting>
  <conditionalFormatting sqref="M57:O58 H56:J57 C56:E57">
    <cfRule type="cellIs" dxfId="1" priority="1" operator="equal">
      <formula>0</formula>
    </cfRule>
  </conditionalFormatting>
  <pageMargins left="0.25" right="0.25" top="0.75" bottom="0.75" header="0.3" footer="0.3"/>
  <pageSetup scale="67" fitToHeight="0" orientation="portrait" r:id="rId1"/>
  <headerFooter>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نموذج دراسة الجدوى  داخلي</vt:lpstr>
      <vt:lpstr>خطة الموازنة التفصيلية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SAEEDI</dc:creator>
  <cp:lastModifiedBy>KAWTHER ABDULALLH AHMAD SAEEDI</cp:lastModifiedBy>
  <dcterms:created xsi:type="dcterms:W3CDTF">2025-08-27T16:27:46Z</dcterms:created>
  <dcterms:modified xsi:type="dcterms:W3CDTF">2025-12-27T22:10:39Z</dcterms:modified>
</cp:coreProperties>
</file>