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wth\Desktop\مواردذاتية\Templates\النماذج المحدثه لبرنامج التجسير\"/>
    </mc:Choice>
  </mc:AlternateContent>
  <xr:revisionPtr revIDLastSave="0" documentId="8_{9F4F0FF4-5D0D-4D95-B5D3-63644E64849B}" xr6:coauthVersionLast="47" xr6:coauthVersionMax="47" xr10:uidLastSave="{00000000-0000-0000-0000-000000000000}"/>
  <bookViews>
    <workbookView xWindow="28680" yWindow="-120" windowWidth="29040" windowHeight="15720" xr2:uid="{19AF5D37-56AE-4AE9-827B-A1B90F778808}"/>
  </bookViews>
  <sheets>
    <sheet name="دراسة الجدوى " sheetId="1" r:id="rId1"/>
    <sheet name="الموازنة المالية " sheetId="2" r:id="rId2"/>
    <sheet name="الموازنة المالية التفصيلية" sheetId="3" r:id="rId3"/>
  </sheets>
  <definedNames>
    <definedName name="_xlnm.Print_Area" localSheetId="1">'الموازنة المالية '!$A$1:$O$42</definedName>
    <definedName name="_xlnm.Print_Area" localSheetId="2">'الموازنة المالية التفصيلية'!$A$1:$O$56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3" l="1"/>
  <c r="J46" i="3"/>
  <c r="N45" i="3"/>
  <c r="I45" i="3"/>
  <c r="D45" i="3"/>
  <c r="E46" i="3" s="1"/>
  <c r="M42" i="3"/>
  <c r="J35" i="3"/>
  <c r="E35" i="3"/>
  <c r="I34" i="3"/>
  <c r="D34" i="3"/>
  <c r="C22" i="3"/>
  <c r="M16" i="3"/>
  <c r="C10" i="3"/>
  <c r="I8" i="3"/>
  <c r="H42" i="3" s="1"/>
  <c r="C8" i="3"/>
  <c r="I33" i="2"/>
  <c r="I29" i="2"/>
  <c r="C22" i="2"/>
  <c r="I20" i="2"/>
  <c r="C20" i="2"/>
  <c r="C20" i="3" s="1"/>
  <c r="M16" i="2"/>
  <c r="I16" i="2"/>
  <c r="C16" i="2"/>
  <c r="C16" i="3" s="1"/>
  <c r="C14" i="2"/>
  <c r="C14" i="3" s="1"/>
  <c r="C18" i="3" s="1"/>
  <c r="I12" i="2"/>
  <c r="I14" i="2" s="1"/>
  <c r="I18" i="2" s="1"/>
  <c r="C12" i="2"/>
  <c r="C12" i="3" s="1"/>
  <c r="I10" i="2"/>
  <c r="I10" i="3" s="1"/>
  <c r="C10" i="2"/>
  <c r="C8" i="2"/>
  <c r="I33" i="1"/>
  <c r="J32" i="1"/>
  <c r="I29" i="1"/>
  <c r="O22" i="1"/>
  <c r="N22" i="1"/>
  <c r="I22" i="1"/>
  <c r="O20" i="1" s="1"/>
  <c r="I20" i="1"/>
  <c r="N16" i="1" s="1"/>
  <c r="C18" i="1"/>
  <c r="O16" i="1"/>
  <c r="M16" i="1"/>
  <c r="I16" i="1"/>
  <c r="I14" i="1"/>
  <c r="I18" i="1" s="1"/>
  <c r="O12" i="1"/>
  <c r="N12" i="1"/>
  <c r="I12" i="1"/>
  <c r="N8" i="1"/>
  <c r="I24" i="2" l="1"/>
  <c r="N20" i="2"/>
  <c r="N14" i="1"/>
  <c r="N18" i="1"/>
  <c r="I24" i="1"/>
  <c r="N8" i="2"/>
  <c r="O14" i="1"/>
  <c r="O18" i="1"/>
  <c r="C18" i="2"/>
  <c r="C31" i="3"/>
  <c r="N16" i="2"/>
  <c r="N14" i="2"/>
  <c r="I22" i="2"/>
  <c r="I12" i="3"/>
  <c r="I14" i="3" s="1"/>
  <c r="I18" i="3" s="1"/>
  <c r="I16" i="3"/>
  <c r="H31" i="3"/>
  <c r="N12" i="2"/>
  <c r="O8" i="1"/>
  <c r="N20" i="1"/>
  <c r="N18" i="2"/>
  <c r="N22" i="2"/>
  <c r="I20" i="3"/>
  <c r="C42" i="3"/>
  <c r="D30" i="3" l="1"/>
  <c r="E30" i="3" s="1"/>
  <c r="D41" i="3"/>
  <c r="E41" i="3" s="1"/>
  <c r="I30" i="3"/>
  <c r="J30" i="3" s="1"/>
  <c r="N41" i="3"/>
  <c r="O41" i="3" s="1"/>
  <c r="I41" i="3"/>
  <c r="J41" i="3" s="1"/>
  <c r="C31" i="1"/>
  <c r="C30" i="1"/>
  <c r="C29" i="1"/>
  <c r="C29" i="2"/>
  <c r="C31" i="2"/>
  <c r="C30" i="2"/>
  <c r="N8" i="3"/>
  <c r="N20" i="3"/>
  <c r="N16" i="3"/>
  <c r="N12" i="3"/>
  <c r="N14" i="3"/>
  <c r="I24" i="3"/>
  <c r="I22" i="3"/>
  <c r="N22" i="3"/>
  <c r="N18" i="3"/>
  <c r="O22" i="2"/>
  <c r="O18" i="2"/>
  <c r="O14" i="2"/>
  <c r="O12" i="2"/>
  <c r="O8" i="2"/>
  <c r="O20" i="2"/>
  <c r="O16" i="2"/>
  <c r="O20" i="3" l="1"/>
  <c r="O16" i="3"/>
  <c r="O12" i="3"/>
  <c r="O22" i="3"/>
  <c r="O18" i="3"/>
  <c r="O8" i="3"/>
  <c r="O14" i="3"/>
  <c r="N31" i="3"/>
  <c r="N29" i="3"/>
  <c r="N30" i="3"/>
  <c r="C47" i="3" l="1"/>
  <c r="C48" i="3" s="1"/>
  <c r="H47" i="3"/>
  <c r="I48" i="3" s="1"/>
  <c r="H36" i="3"/>
  <c r="I37" i="3" s="1"/>
  <c r="C36" i="3"/>
  <c r="C37" i="3" s="1"/>
  <c r="M47" i="3"/>
  <c r="N48" i="3" s="1"/>
  <c r="I38" i="3"/>
  <c r="C49" i="3" s="1"/>
  <c r="I49" i="3" s="1"/>
  <c r="N49" i="3" s="1"/>
  <c r="C38" i="3"/>
</calcChain>
</file>

<file path=xl/sharedStrings.xml><?xml version="1.0" encoding="utf-8"?>
<sst xmlns="http://schemas.openxmlformats.org/spreadsheetml/2006/main" count="267" uniqueCount="94">
  <si>
    <t>جامعة الملك عبدالعزيز
مكتب نائب رئيس الجامعة للأعمال والإبداع المعرفي
الإدارة العامة للموارد الذاتية</t>
  </si>
  <si>
    <t>نموذج دراسة الجدوى المالية لفتح القبول
ببرامج التجسير مدفوعة التكاليف
للفصل ______   الدراسي ______/____ هـ</t>
  </si>
  <si>
    <t>الرقم:</t>
  </si>
  <si>
    <t xml:space="preserve"> …..............................</t>
  </si>
  <si>
    <t>التاريخ:</t>
  </si>
  <si>
    <t>.................................</t>
  </si>
  <si>
    <t>المرفقات:</t>
  </si>
  <si>
    <t>…..............................</t>
  </si>
  <si>
    <t>سعادة عميد القبول والتسجيل                                                                 حفظه الله
السلام عليكم ورحمة الله وبركاته
يسعدني أن أرفق لسعادتكم نموذج دراسة الجدوى المالية لفتح القبول ببرنامج التجسير مدفوعة التكاليف وفق التالي:</t>
  </si>
  <si>
    <t xml:space="preserve">بيانات البرنامج الأكاديمية </t>
  </si>
  <si>
    <t>دراسة الجدوى المالية للتكاليف التدريسية</t>
  </si>
  <si>
    <t xml:space="preserve">النسب المخصصة حسب التوزيع المالي في الحوكمة  المعتمدة </t>
  </si>
  <si>
    <t xml:space="preserve">بنود الصرف </t>
  </si>
  <si>
    <t>النسبة</t>
  </si>
  <si>
    <t>كامل البرنامج</t>
  </si>
  <si>
    <t>الفصل الدراسي</t>
  </si>
  <si>
    <t xml:space="preserve">الكلية </t>
  </si>
  <si>
    <t xml:space="preserve">  </t>
  </si>
  <si>
    <t>أدنى عدد طلاب لفتح البرنامج</t>
  </si>
  <si>
    <t xml:space="preserve">مكافأة التدريس </t>
  </si>
  <si>
    <t xml:space="preserve">القسم العلمي </t>
  </si>
  <si>
    <t xml:space="preserve">عدد طلاب في شعبة المشروع </t>
  </si>
  <si>
    <t xml:space="preserve">الحد الأقصى لمكافأة تدريس الشعبة  </t>
  </si>
  <si>
    <t xml:space="preserve">البرنامج </t>
  </si>
  <si>
    <t xml:space="preserve">عدد شعب  المشروع </t>
  </si>
  <si>
    <t>مكافأة قيادات وإداريين الكلية  /معهد</t>
  </si>
  <si>
    <t>رسوم كامل البرنامج</t>
  </si>
  <si>
    <t>عدد ساعات شعب المشاريع</t>
  </si>
  <si>
    <t>المصروفات التشغيلية للبرنامج</t>
  </si>
  <si>
    <t>مدة البرنامج (عدد الفصول الدراسية)</t>
  </si>
  <si>
    <t>عدد شعب التدريب الميداني / الامتياز</t>
  </si>
  <si>
    <t xml:space="preserve">نسبة الكلية </t>
  </si>
  <si>
    <t xml:space="preserve">الررسوم الفصلية </t>
  </si>
  <si>
    <t xml:space="preserve">مجموع ساعات البرنامج </t>
  </si>
  <si>
    <t>القطاعات المساندة</t>
  </si>
  <si>
    <t xml:space="preserve">الوحدات الدراسية المعتمدة  </t>
  </si>
  <si>
    <t xml:space="preserve">كامل دخل البرنامج  </t>
  </si>
  <si>
    <t xml:space="preserve">التسويق والترويج </t>
  </si>
  <si>
    <t>وحدات المشروع البحثي</t>
  </si>
  <si>
    <t>الدخل  للفصل الدراسي</t>
  </si>
  <si>
    <t xml:space="preserve">الجامعة </t>
  </si>
  <si>
    <t xml:space="preserve">سعر الوحدة التدريسية </t>
  </si>
  <si>
    <t xml:space="preserve">مكافئة التدريس حسب الوحدات التدريسية </t>
  </si>
  <si>
    <t xml:space="preserve">المخصص المالي الفصلي لقيادات وإداريين الكلية /معهد </t>
  </si>
  <si>
    <t>عدد الساعات</t>
  </si>
  <si>
    <t xml:space="preserve">الحد الأقصى </t>
  </si>
  <si>
    <t xml:space="preserve">المكافأة المستحقة </t>
  </si>
  <si>
    <t>البند</t>
  </si>
  <si>
    <t xml:space="preserve">الحد الأقصى للفرد </t>
  </si>
  <si>
    <t xml:space="preserve">العدد </t>
  </si>
  <si>
    <t xml:space="preserve">مجموع المكافأت للبند </t>
  </si>
  <si>
    <t xml:space="preserve">الإداريين والفنيين </t>
  </si>
  <si>
    <t>مدير البرنامج</t>
  </si>
  <si>
    <t xml:space="preserve">قيادات الكلية </t>
  </si>
  <si>
    <t>ساعات مراقبات الفصل (100 ريال للساعة)</t>
  </si>
  <si>
    <t xml:space="preserve">المجموع </t>
  </si>
  <si>
    <t xml:space="preserve">إسم مدير البرنامج </t>
  </si>
  <si>
    <t>إسم رئيس القسم</t>
  </si>
  <si>
    <t xml:space="preserve"> عميد الكلية/ المعهد </t>
  </si>
  <si>
    <t>التاريخ</t>
  </si>
  <si>
    <t xml:space="preserve">الاسم </t>
  </si>
  <si>
    <t xml:space="preserve">التوقيع </t>
  </si>
  <si>
    <t xml:space="preserve">مسار معاملة فتح القبول  برنامج مدفوع التكاليف </t>
  </si>
  <si>
    <t>عميد القبول والتسجيل</t>
  </si>
  <si>
    <t xml:space="preserve">نائب رئس الجامعة للشؤون التعليمية </t>
  </si>
  <si>
    <t xml:space="preserve">مجلس الجامعة </t>
  </si>
  <si>
    <t xml:space="preserve">صورة إدارة الموارد الذاتية </t>
  </si>
  <si>
    <t>نموذج الموازنة المالية بناء عدد الطلاب المسجلين بالبرنامج 
ببرامج التجسير مدفوعة التكاليف
للفصل ______   الدراسي ______/____ هـ</t>
  </si>
  <si>
    <t>سعادة عميد القبول والتسجيل                                                                 حفظه الله
السلام عليكم ورحمة الله وبركاته
يسعدني أن أرفق لسعادتكم  نموذج الموازنة المالية بناء عدد الطلاب المسجلين ببرنامج التجسير مدفوعة التكاليف وفق التالي:</t>
  </si>
  <si>
    <t xml:space="preserve"> عدد طلاب المسجلين </t>
  </si>
  <si>
    <t xml:space="preserve">دخل  الفصل الدراسي الفعلي </t>
  </si>
  <si>
    <t xml:space="preserve">مجوع مكافأت البند </t>
  </si>
  <si>
    <t xml:space="preserve">صورة إدارة الموارد الذاتية بعد الاعتماد </t>
  </si>
  <si>
    <t>نموذج الموازنة المالية التفصيلية بناء عدد الطلاب المسجلين بالبرنامج 
ببرامج التجسير مدفوعة التكاليف
للفصل ______   الدراسي ______/____ هـ</t>
  </si>
  <si>
    <t>مكافأة قيادات وإداريين الكلية/معهد</t>
  </si>
  <si>
    <t xml:space="preserve">الخطة التشغيلية المالية الفصلية </t>
  </si>
  <si>
    <t>خطة الفصل الدراسي الأول ______/______</t>
  </si>
  <si>
    <t>خطة الفصل الدراسي الثاني ______/______</t>
  </si>
  <si>
    <t xml:space="preserve">بند الصرف </t>
  </si>
  <si>
    <t>المبلغ للفرد</t>
  </si>
  <si>
    <t>المجموع</t>
  </si>
  <si>
    <t>العدد</t>
  </si>
  <si>
    <t xml:space="preserve">الوحدات التدريسية </t>
  </si>
  <si>
    <t>مدير / منسق البرنامج</t>
  </si>
  <si>
    <t>ساعات مراقبات</t>
  </si>
  <si>
    <t>مجموع مكافأت قيادات وإداريين الكلية /معهد</t>
  </si>
  <si>
    <t>للمصروفات التشغيلية</t>
  </si>
  <si>
    <t xml:space="preserve">فائض  مكافئة التدريس </t>
  </si>
  <si>
    <t xml:space="preserve">مجموع فائض  مكافئة التدريس </t>
  </si>
  <si>
    <t>خطة الفصل الدراسي الثالث ______/______</t>
  </si>
  <si>
    <t>خطة الفصل الدراسي الرابع ______/______</t>
  </si>
  <si>
    <t>خطة الفصل الدراسي الخامس ______/______</t>
  </si>
  <si>
    <t xml:space="preserve">إسم مدير/ منسق البرنامج </t>
  </si>
  <si>
    <t>مسار الاعتماد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</si>
</sst>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SAR]\ #,##0.00"/>
    <numFmt numFmtId="165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1" fontId="2" fillId="0" borderId="12" xfId="0" applyNumberFormat="1" applyFont="1" applyBorder="1" applyAlignment="1" applyProtection="1">
      <alignment horizontal="center"/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4" fillId="2" borderId="7" xfId="0" applyFont="1" applyFill="1" applyBorder="1" applyProtection="1">
      <protection hidden="1"/>
    </xf>
    <xf numFmtId="9" fontId="4" fillId="2" borderId="8" xfId="0" applyNumberFormat="1" applyFont="1" applyFill="1" applyBorder="1" applyAlignment="1" applyProtection="1">
      <alignment horizontal="center"/>
      <protection hidden="1"/>
    </xf>
    <xf numFmtId="4" fontId="4" fillId="4" borderId="8" xfId="0" applyNumberFormat="1" applyFont="1" applyFill="1" applyBorder="1" applyAlignment="1" applyProtection="1">
      <alignment horizontal="right"/>
      <protection hidden="1"/>
    </xf>
    <xf numFmtId="4" fontId="1" fillId="4" borderId="9" xfId="0" applyNumberFormat="1" applyFont="1" applyFill="1" applyBorder="1" applyProtection="1">
      <protection hidden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5" xfId="0" applyFont="1" applyBorder="1" applyAlignment="1">
      <alignment horizontal="center"/>
    </xf>
    <xf numFmtId="0" fontId="1" fillId="0" borderId="7" xfId="0" applyFont="1" applyBorder="1" applyAlignment="1" applyProtection="1">
      <alignment horizontal="right"/>
      <protection hidden="1"/>
    </xf>
    <xf numFmtId="0" fontId="4" fillId="0" borderId="8" xfId="0" applyFont="1" applyBorder="1" applyAlignment="1" applyProtection="1">
      <alignment horizontal="right"/>
      <protection hidden="1"/>
    </xf>
    <xf numFmtId="3" fontId="4" fillId="0" borderId="8" xfId="0" applyNumberFormat="1" applyFont="1" applyBorder="1" applyProtection="1">
      <protection hidden="1"/>
    </xf>
    <xf numFmtId="3" fontId="1" fillId="0" borderId="9" xfId="0" applyNumberFormat="1" applyFont="1" applyBorder="1" applyProtection="1">
      <protection hidden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0" xfId="0" applyFont="1" applyFill="1" applyBorder="1" applyAlignment="1" applyProtection="1">
      <alignment horizontal="right"/>
      <protection hidden="1"/>
    </xf>
    <xf numFmtId="0" fontId="2" fillId="2" borderId="11" xfId="0" applyFont="1" applyFill="1" applyBorder="1" applyAlignment="1" applyProtection="1">
      <alignment horizontal="right"/>
      <protection hidden="1"/>
    </xf>
    <xf numFmtId="3" fontId="4" fillId="2" borderId="12" xfId="0" applyNumberFormat="1" applyFont="1" applyFill="1" applyBorder="1" applyAlignment="1" applyProtection="1">
      <alignment horizontal="right"/>
      <protection hidden="1"/>
    </xf>
    <xf numFmtId="3" fontId="4" fillId="2" borderId="13" xfId="0" applyNumberFormat="1" applyFont="1" applyFill="1" applyBorder="1" applyAlignment="1" applyProtection="1">
      <alignment horizontal="right"/>
      <protection hidden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1" fontId="2" fillId="4" borderId="12" xfId="0" applyNumberFormat="1" applyFont="1" applyFill="1" applyBorder="1" applyAlignment="1" applyProtection="1">
      <alignment horizontal="center"/>
      <protection hidden="1"/>
    </xf>
    <xf numFmtId="1" fontId="2" fillId="4" borderId="13" xfId="0" applyNumberFormat="1" applyFont="1" applyFill="1" applyBorder="1" applyAlignment="1" applyProtection="1">
      <alignment horizontal="center"/>
      <protection hidden="1"/>
    </xf>
    <xf numFmtId="0" fontId="2" fillId="0" borderId="14" xfId="0" applyFont="1" applyBorder="1"/>
    <xf numFmtId="0" fontId="4" fillId="0" borderId="0" xfId="0" applyFont="1" applyProtection="1"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3" fontId="1" fillId="0" borderId="8" xfId="0" applyNumberFormat="1" applyFont="1" applyBorder="1" applyProtection="1">
      <protection hidden="1"/>
    </xf>
    <xf numFmtId="4" fontId="2" fillId="3" borderId="8" xfId="0" quotePrefix="1" applyNumberFormat="1" applyFont="1" applyFill="1" applyBorder="1" applyAlignment="1" applyProtection="1">
      <alignment horizontal="center" vertical="center"/>
      <protection locked="0"/>
    </xf>
    <xf numFmtId="4" fontId="2" fillId="3" borderId="9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horizontal="right"/>
    </xf>
    <xf numFmtId="0" fontId="2" fillId="4" borderId="8" xfId="0" applyFont="1" applyFill="1" applyBorder="1" applyAlignment="1" applyProtection="1">
      <alignment horizontal="center"/>
      <protection hidden="1"/>
    </xf>
    <xf numFmtId="0" fontId="2" fillId="4" borderId="9" xfId="0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Protection="1">
      <protection hidden="1"/>
    </xf>
    <xf numFmtId="0" fontId="2" fillId="0" borderId="15" xfId="0" applyFont="1" applyBorder="1" applyProtection="1">
      <protection hidden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2" borderId="17" xfId="0" applyFont="1" applyFill="1" applyBorder="1" applyProtection="1">
      <protection hidden="1"/>
    </xf>
    <xf numFmtId="9" fontId="4" fillId="2" borderId="18" xfId="0" applyNumberFormat="1" applyFont="1" applyFill="1" applyBorder="1" applyAlignment="1" applyProtection="1">
      <alignment horizontal="center"/>
      <protection hidden="1"/>
    </xf>
    <xf numFmtId="4" fontId="4" fillId="2" borderId="18" xfId="0" applyNumberFormat="1" applyFont="1" applyFill="1" applyBorder="1" applyAlignment="1" applyProtection="1">
      <alignment horizontal="right"/>
      <protection hidden="1"/>
    </xf>
    <xf numFmtId="4" fontId="1" fillId="2" borderId="19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3" fontId="1" fillId="0" borderId="0" xfId="0" applyNumberFormat="1" applyFont="1" applyProtection="1">
      <protection hidden="1"/>
    </xf>
    <xf numFmtId="4" fontId="2" fillId="0" borderId="8" xfId="0" applyNumberFormat="1" applyFont="1" applyBorder="1" applyAlignment="1" applyProtection="1">
      <alignment horizontal="center"/>
      <protection locked="0" hidden="1"/>
    </xf>
    <xf numFmtId="4" fontId="2" fillId="0" borderId="9" xfId="0" applyNumberFormat="1" applyFont="1" applyBorder="1" applyAlignment="1" applyProtection="1">
      <alignment horizontal="center"/>
      <protection locked="0" hidden="1"/>
    </xf>
    <xf numFmtId="3" fontId="2" fillId="0" borderId="8" xfId="0" applyNumberFormat="1" applyFont="1" applyBorder="1" applyAlignment="1" applyProtection="1">
      <alignment horizontal="center" vertical="center"/>
      <protection locked="0" hidden="1"/>
    </xf>
    <xf numFmtId="3" fontId="2" fillId="0" borderId="9" xfId="0" applyNumberFormat="1" applyFont="1" applyBorder="1" applyAlignment="1" applyProtection="1">
      <alignment horizontal="center" vertical="center"/>
      <protection locked="0" hidden="1"/>
    </xf>
    <xf numFmtId="0" fontId="4" fillId="2" borderId="20" xfId="0" applyFont="1" applyFill="1" applyBorder="1" applyProtection="1">
      <protection hidden="1"/>
    </xf>
    <xf numFmtId="9" fontId="4" fillId="2" borderId="21" xfId="0" applyNumberFormat="1" applyFont="1" applyFill="1" applyBorder="1" applyAlignment="1" applyProtection="1">
      <alignment horizontal="center"/>
      <protection hidden="1"/>
    </xf>
    <xf numFmtId="4" fontId="4" fillId="4" borderId="21" xfId="0" applyNumberFormat="1" applyFont="1" applyFill="1" applyBorder="1" applyAlignment="1" applyProtection="1">
      <alignment horizontal="right"/>
      <protection hidden="1"/>
    </xf>
    <xf numFmtId="4" fontId="1" fillId="4" borderId="22" xfId="0" applyNumberFormat="1" applyFont="1" applyFill="1" applyBorder="1" applyProtection="1">
      <protection hidden="1"/>
    </xf>
    <xf numFmtId="0" fontId="4" fillId="0" borderId="15" xfId="0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4" fontId="4" fillId="0" borderId="0" xfId="0" applyNumberFormat="1" applyFont="1" applyProtection="1">
      <protection hidden="1"/>
    </xf>
    <xf numFmtId="4" fontId="1" fillId="0" borderId="0" xfId="0" applyNumberFormat="1" applyFont="1" applyProtection="1">
      <protection hidden="1"/>
    </xf>
    <xf numFmtId="4" fontId="2" fillId="4" borderId="12" xfId="0" applyNumberFormat="1" applyFont="1" applyFill="1" applyBorder="1" applyAlignment="1" applyProtection="1">
      <alignment horizontal="center"/>
      <protection hidden="1"/>
    </xf>
    <xf numFmtId="4" fontId="2" fillId="4" borderId="1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 applyProtection="1">
      <alignment vertical="top" wrapText="1"/>
      <protection hidden="1"/>
    </xf>
    <xf numFmtId="4" fontId="7" fillId="0" borderId="0" xfId="0" applyNumberFormat="1" applyFont="1" applyAlignment="1" applyProtection="1">
      <alignment vertical="top" wrapText="1"/>
      <protection hidden="1"/>
    </xf>
    <xf numFmtId="0" fontId="2" fillId="2" borderId="23" xfId="0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2" fillId="4" borderId="9" xfId="0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0" fontId="4" fillId="2" borderId="23" xfId="0" applyFont="1" applyFill="1" applyBorder="1" applyProtection="1">
      <protection hidden="1"/>
    </xf>
    <xf numFmtId="9" fontId="4" fillId="2" borderId="24" xfId="0" applyNumberFormat="1" applyFont="1" applyFill="1" applyBorder="1" applyAlignment="1" applyProtection="1">
      <alignment horizontal="center"/>
      <protection hidden="1"/>
    </xf>
    <xf numFmtId="4" fontId="4" fillId="4" borderId="24" xfId="0" applyNumberFormat="1" applyFont="1" applyFill="1" applyBorder="1" applyAlignment="1" applyProtection="1">
      <alignment horizontal="right"/>
      <protection hidden="1"/>
    </xf>
    <xf numFmtId="4" fontId="1" fillId="4" borderId="25" xfId="0" applyNumberFormat="1" applyFont="1" applyFill="1" applyBorder="1" applyProtection="1">
      <protection hidden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2" borderId="26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4" fontId="2" fillId="4" borderId="28" xfId="0" applyNumberFormat="1" applyFont="1" applyFill="1" applyBorder="1" applyAlignment="1" applyProtection="1">
      <alignment horizontal="center"/>
      <protection hidden="1"/>
    </xf>
    <xf numFmtId="4" fontId="2" fillId="4" borderId="29" xfId="0" applyNumberFormat="1" applyFont="1" applyFill="1" applyBorder="1" applyAlignment="1" applyProtection="1">
      <alignment horizontal="center"/>
      <protection hidden="1"/>
    </xf>
    <xf numFmtId="0" fontId="1" fillId="0" borderId="14" xfId="0" applyFont="1" applyBorder="1"/>
    <xf numFmtId="0" fontId="2" fillId="0" borderId="15" xfId="0" applyFont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7" xfId="0" applyFont="1" applyFill="1" applyBorder="1" applyAlignment="1">
      <alignment horizontal="center"/>
    </xf>
    <xf numFmtId="4" fontId="1" fillId="2" borderId="33" xfId="0" applyNumberFormat="1" applyFont="1" applyFill="1" applyBorder="1" applyAlignment="1" applyProtection="1">
      <alignment horizontal="center"/>
      <protection hidden="1"/>
    </xf>
    <xf numFmtId="4" fontId="1" fillId="4" borderId="34" xfId="0" applyNumberFormat="1" applyFont="1" applyFill="1" applyBorder="1" applyAlignment="1">
      <alignment horizontal="center"/>
    </xf>
    <xf numFmtId="4" fontId="1" fillId="4" borderId="35" xfId="0" applyNumberFormat="1" applyFont="1" applyFill="1" applyBorder="1" applyAlignment="1">
      <alignment horizontal="center"/>
    </xf>
    <xf numFmtId="49" fontId="1" fillId="2" borderId="36" xfId="0" applyNumberFormat="1" applyFont="1" applyFill="1" applyBorder="1" applyAlignment="1">
      <alignment horizontal="right" vertical="center"/>
    </xf>
    <xf numFmtId="4" fontId="1" fillId="2" borderId="33" xfId="0" applyNumberFormat="1" applyFont="1" applyFill="1" applyBorder="1" applyAlignment="1" applyProtection="1">
      <alignment horizontal="right" vertical="center"/>
      <protection hidden="1"/>
    </xf>
    <xf numFmtId="1" fontId="1" fillId="3" borderId="33" xfId="0" applyNumberFormat="1" applyFont="1" applyFill="1" applyBorder="1" applyAlignment="1" applyProtection="1">
      <alignment horizontal="center" vertical="center"/>
      <protection locked="0"/>
    </xf>
    <xf numFmtId="4" fontId="1" fillId="0" borderId="37" xfId="0" applyNumberFormat="1" applyFont="1" applyBorder="1" applyProtection="1">
      <protection locked="0"/>
    </xf>
    <xf numFmtId="4" fontId="1" fillId="2" borderId="8" xfId="0" applyNumberFormat="1" applyFont="1" applyFill="1" applyBorder="1" applyAlignment="1" applyProtection="1">
      <alignment horizontal="center"/>
      <protection hidden="1"/>
    </xf>
    <xf numFmtId="4" fontId="1" fillId="4" borderId="12" xfId="0" applyNumberFormat="1" applyFont="1" applyFill="1" applyBorder="1" applyAlignment="1">
      <alignment horizontal="center"/>
    </xf>
    <xf numFmtId="4" fontId="1" fillId="4" borderId="13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Protection="1">
      <protection locked="0"/>
    </xf>
    <xf numFmtId="0" fontId="1" fillId="2" borderId="23" xfId="0" applyFont="1" applyFill="1" applyBorder="1" applyAlignment="1">
      <alignment horizontal="center"/>
    </xf>
    <xf numFmtId="4" fontId="1" fillId="2" borderId="24" xfId="0" applyNumberFormat="1" applyFont="1" applyFill="1" applyBorder="1" applyAlignment="1" applyProtection="1">
      <alignment horizontal="center"/>
      <protection hidden="1"/>
    </xf>
    <xf numFmtId="4" fontId="1" fillId="4" borderId="28" xfId="0" applyNumberFormat="1" applyFont="1" applyFill="1" applyBorder="1" applyAlignment="1">
      <alignment horizontal="center"/>
    </xf>
    <xf numFmtId="4" fontId="1" fillId="4" borderId="29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 applyProtection="1">
      <alignment horizontal="right"/>
      <protection hidden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2" borderId="38" xfId="0" applyFont="1" applyFill="1" applyBorder="1" applyAlignment="1">
      <alignment wrapText="1"/>
    </xf>
    <xf numFmtId="4" fontId="1" fillId="2" borderId="0" xfId="0" applyNumberFormat="1" applyFont="1" applyFill="1" applyProtection="1">
      <protection hidden="1"/>
    </xf>
    <xf numFmtId="1" fontId="1" fillId="3" borderId="39" xfId="0" applyNumberFormat="1" applyFont="1" applyFill="1" applyBorder="1" applyAlignment="1" applyProtection="1">
      <alignment horizontal="center" vertical="center"/>
      <protection locked="0"/>
    </xf>
    <xf numFmtId="4" fontId="1" fillId="4" borderId="40" xfId="0" applyNumberFormat="1" applyFont="1" applyFill="1" applyBorder="1" applyProtection="1">
      <protection hidden="1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4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2" borderId="20" xfId="0" applyFont="1" applyFill="1" applyBorder="1"/>
    <xf numFmtId="0" fontId="2" fillId="0" borderId="34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164" fontId="1" fillId="0" borderId="0" xfId="0" applyNumberFormat="1" applyFont="1"/>
    <xf numFmtId="0" fontId="2" fillId="2" borderId="42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7" xfId="0" applyFont="1" applyFill="1" applyBorder="1"/>
    <xf numFmtId="0" fontId="1" fillId="0" borderId="1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0" fontId="2" fillId="2" borderId="23" xfId="0" applyFont="1" applyFill="1" applyBorder="1"/>
    <xf numFmtId="0" fontId="1" fillId="0" borderId="28" xfId="0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 vertical="center" readingOrder="1"/>
      <protection locked="0"/>
    </xf>
    <xf numFmtId="165" fontId="1" fillId="0" borderId="16" xfId="0" applyNumberFormat="1" applyFont="1" applyBorder="1" applyAlignment="1" applyProtection="1">
      <alignment horizontal="center" vertical="center" readingOrder="1"/>
      <protection locked="0"/>
    </xf>
    <xf numFmtId="165" fontId="1" fillId="0" borderId="13" xfId="0" applyNumberFormat="1" applyFont="1" applyBorder="1" applyAlignment="1" applyProtection="1">
      <alignment horizontal="center" vertical="center" readingOrder="1"/>
      <protection locked="0"/>
    </xf>
    <xf numFmtId="3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" fontId="2" fillId="0" borderId="8" xfId="0" applyNumberFormat="1" applyFont="1" applyBorder="1" applyAlignment="1" applyProtection="1">
      <alignment horizontal="center"/>
      <protection locked="0"/>
    </xf>
    <xf numFmtId="4" fontId="2" fillId="0" borderId="9" xfId="0" applyNumberFormat="1" applyFont="1" applyBorder="1" applyAlignment="1" applyProtection="1">
      <alignment horizontal="center"/>
      <protection locked="0"/>
    </xf>
    <xf numFmtId="4" fontId="1" fillId="0" borderId="40" xfId="0" applyNumberFormat="1" applyFont="1" applyBorder="1" applyProtection="1">
      <protection locked="0" hidden="1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" fontId="1" fillId="4" borderId="18" xfId="0" applyNumberFormat="1" applyFont="1" applyFill="1" applyBorder="1" applyAlignment="1" applyProtection="1">
      <alignment horizontal="center" vertical="center"/>
      <protection hidden="1"/>
    </xf>
    <xf numFmtId="4" fontId="1" fillId="4" borderId="19" xfId="0" applyNumberFormat="1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Protection="1">
      <protection hidden="1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0" xfId="0" applyFont="1" applyFill="1" applyAlignment="1" applyProtection="1">
      <alignment horizontal="right"/>
      <protection hidden="1"/>
    </xf>
    <xf numFmtId="0" fontId="7" fillId="2" borderId="0" xfId="0" applyFont="1" applyFill="1" applyAlignment="1" applyProtection="1">
      <alignment vertical="top" wrapText="1"/>
      <protection hidden="1"/>
    </xf>
    <xf numFmtId="0" fontId="2" fillId="2" borderId="30" xfId="0" applyFont="1" applyFill="1" applyBorder="1" applyAlignment="1" applyProtection="1">
      <alignment horizontal="center"/>
      <protection hidden="1"/>
    </xf>
    <xf numFmtId="0" fontId="2" fillId="2" borderId="31" xfId="0" applyFont="1" applyFill="1" applyBorder="1" applyAlignment="1" applyProtection="1">
      <alignment horizontal="center"/>
      <protection hidden="1"/>
    </xf>
    <xf numFmtId="0" fontId="2" fillId="2" borderId="32" xfId="0" applyFont="1" applyFill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4" fontId="1" fillId="0" borderId="0" xfId="0" applyNumberFormat="1" applyFont="1"/>
    <xf numFmtId="0" fontId="2" fillId="2" borderId="44" xfId="0" applyFont="1" applyFill="1" applyBorder="1" applyAlignment="1" applyProtection="1">
      <alignment horizontal="center" vertical="center" wrapText="1"/>
      <protection hidden="1"/>
    </xf>
    <xf numFmtId="0" fontId="2" fillId="2" borderId="45" xfId="0" applyFont="1" applyFill="1" applyBorder="1" applyAlignment="1" applyProtection="1">
      <alignment horizontal="center" vertical="center" wrapText="1"/>
      <protection hidden="1"/>
    </xf>
    <xf numFmtId="0" fontId="2" fillId="2" borderId="46" xfId="0" applyFont="1" applyFill="1" applyBorder="1" applyAlignment="1" applyProtection="1">
      <alignment horizontal="center" vertical="center" wrapText="1"/>
      <protection hidden="1"/>
    </xf>
    <xf numFmtId="0" fontId="2" fillId="2" borderId="36" xfId="0" applyFont="1" applyFill="1" applyBorder="1" applyAlignment="1" applyProtection="1">
      <alignment horizontal="center" vertical="center" wrapText="1"/>
      <protection hidden="1"/>
    </xf>
    <xf numFmtId="0" fontId="2" fillId="2" borderId="33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4" fontId="1" fillId="4" borderId="9" xfId="0" applyNumberFormat="1" applyFont="1" applyFill="1" applyBorder="1"/>
    <xf numFmtId="0" fontId="1" fillId="2" borderId="17" xfId="0" applyFont="1" applyFill="1" applyBorder="1" applyAlignment="1" applyProtection="1">
      <alignment horizontal="center"/>
      <protection hidden="1"/>
    </xf>
    <xf numFmtId="49" fontId="1" fillId="2" borderId="18" xfId="0" applyNumberFormat="1" applyFont="1" applyFill="1" applyBorder="1" applyAlignment="1" applyProtection="1">
      <alignment horizontal="right" vertical="center"/>
      <protection hidden="1"/>
    </xf>
    <xf numFmtId="3" fontId="1" fillId="0" borderId="18" xfId="0" applyNumberFormat="1" applyFont="1" applyBorder="1" applyAlignment="1" applyProtection="1">
      <alignment horizontal="center"/>
      <protection locked="0"/>
    </xf>
    <xf numFmtId="4" fontId="1" fillId="4" borderId="18" xfId="0" applyNumberFormat="1" applyFont="1" applyFill="1" applyBorder="1" applyAlignment="1" applyProtection="1">
      <alignment horizontal="right"/>
      <protection hidden="1"/>
    </xf>
    <xf numFmtId="4" fontId="2" fillId="4" borderId="19" xfId="0" applyNumberFormat="1" applyFont="1" applyFill="1" applyBorder="1" applyAlignment="1" applyProtection="1">
      <alignment horizontal="right"/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2" borderId="17" xfId="0" applyNumberFormat="1" applyFont="1" applyFill="1" applyBorder="1" applyAlignment="1" applyProtection="1">
      <alignment horizontal="right" vertic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49" fontId="1" fillId="2" borderId="21" xfId="0" applyNumberFormat="1" applyFont="1" applyFill="1" applyBorder="1" applyAlignment="1" applyProtection="1">
      <alignment horizontal="right" vertical="center"/>
      <protection hidden="1"/>
    </xf>
    <xf numFmtId="3" fontId="1" fillId="0" borderId="21" xfId="0" applyNumberFormat="1" applyFont="1" applyBorder="1" applyAlignment="1" applyProtection="1">
      <alignment horizontal="center" vertical="center"/>
      <protection locked="0"/>
    </xf>
    <xf numFmtId="4" fontId="1" fillId="0" borderId="34" xfId="0" applyNumberFormat="1" applyFont="1" applyBorder="1" applyAlignment="1" applyProtection="1">
      <alignment horizontal="center" vertical="center"/>
      <protection locked="0"/>
    </xf>
    <xf numFmtId="4" fontId="1" fillId="0" borderId="35" xfId="0" applyNumberFormat="1" applyFont="1" applyBorder="1" applyAlignment="1" applyProtection="1">
      <alignment horizontal="center" vertical="center"/>
      <protection locked="0"/>
    </xf>
    <xf numFmtId="49" fontId="1" fillId="2" borderId="20" xfId="0" applyNumberFormat="1" applyFont="1" applyFill="1" applyBorder="1" applyAlignment="1" applyProtection="1">
      <alignment horizontal="right" vertical="center"/>
      <protection hidden="1"/>
    </xf>
    <xf numFmtId="4" fontId="1" fillId="0" borderId="34" xfId="0" applyNumberFormat="1" applyFont="1" applyBorder="1" applyAlignment="1" applyProtection="1">
      <alignment horizontal="center"/>
      <protection locked="0" hidden="1"/>
    </xf>
    <xf numFmtId="4" fontId="1" fillId="0" borderId="35" xfId="0" applyNumberFormat="1" applyFont="1" applyBorder="1" applyAlignment="1" applyProtection="1">
      <alignment horizontal="center"/>
      <protection locked="0" hidden="1"/>
    </xf>
    <xf numFmtId="4" fontId="1" fillId="4" borderId="25" xfId="0" applyNumberFormat="1" applyFont="1" applyFill="1" applyBorder="1"/>
    <xf numFmtId="0" fontId="1" fillId="2" borderId="7" xfId="0" applyFont="1" applyFill="1" applyBorder="1" applyAlignment="1" applyProtection="1">
      <alignment horizontal="center"/>
      <protection hidden="1"/>
    </xf>
    <xf numFmtId="49" fontId="1" fillId="2" borderId="8" xfId="0" applyNumberFormat="1" applyFont="1" applyFill="1" applyBorder="1" applyAlignment="1" applyProtection="1">
      <alignment horizontal="right" vertical="center"/>
      <protection hidden="1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4" fontId="1" fillId="0" borderId="12" xfId="0" applyNumberFormat="1" applyFont="1" applyBorder="1" applyAlignment="1" applyProtection="1">
      <alignment horizontal="center"/>
      <protection locked="0"/>
    </xf>
    <xf numFmtId="4" fontId="1" fillId="0" borderId="13" xfId="0" applyNumberFormat="1" applyFont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right" vertical="center"/>
      <protection hidden="1"/>
    </xf>
    <xf numFmtId="4" fontId="1" fillId="0" borderId="12" xfId="0" applyNumberFormat="1" applyFont="1" applyBorder="1" applyAlignment="1" applyProtection="1">
      <alignment horizontal="center"/>
      <protection locked="0" hidden="1"/>
    </xf>
    <xf numFmtId="4" fontId="1" fillId="0" borderId="13" xfId="0" applyNumberFormat="1" applyFont="1" applyBorder="1" applyAlignment="1" applyProtection="1">
      <alignment horizontal="center"/>
      <protection locked="0" hidden="1"/>
    </xf>
    <xf numFmtId="0" fontId="1" fillId="2" borderId="38" xfId="0" applyFont="1" applyFill="1" applyBorder="1" applyAlignment="1" applyProtection="1">
      <alignment horizontal="center"/>
      <protection hidden="1"/>
    </xf>
    <xf numFmtId="49" fontId="1" fillId="2" borderId="39" xfId="0" applyNumberFormat="1" applyFont="1" applyFill="1" applyBorder="1" applyAlignment="1" applyProtection="1">
      <alignment horizontal="right" vertical="center"/>
      <protection hidden="1"/>
    </xf>
    <xf numFmtId="3" fontId="1" fillId="0" borderId="39" xfId="0" applyNumberFormat="1" applyFont="1" applyBorder="1" applyAlignment="1" applyProtection="1">
      <alignment horizontal="center" vertical="center"/>
      <protection locked="0"/>
    </xf>
    <xf numFmtId="4" fontId="1" fillId="4" borderId="28" xfId="0" applyNumberFormat="1" applyFont="1" applyFill="1" applyBorder="1" applyAlignment="1" applyProtection="1">
      <alignment horizontal="center"/>
      <protection hidden="1"/>
    </xf>
    <xf numFmtId="4" fontId="1" fillId="4" borderId="29" xfId="0" applyNumberFormat="1" applyFont="1" applyFill="1" applyBorder="1" applyAlignment="1" applyProtection="1">
      <alignment horizontal="center"/>
      <protection hidden="1"/>
    </xf>
    <xf numFmtId="49" fontId="1" fillId="2" borderId="3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2" fillId="2" borderId="47" xfId="0" applyNumberFormat="1" applyFont="1" applyFill="1" applyBorder="1" applyAlignment="1" applyProtection="1">
      <alignment horizontal="center" vertical="center"/>
      <protection hidden="1"/>
    </xf>
    <xf numFmtId="49" fontId="2" fillId="2" borderId="31" xfId="0" applyNumberFormat="1" applyFont="1" applyFill="1" applyBorder="1" applyAlignment="1" applyProtection="1">
      <alignment horizontal="center" vertical="center"/>
      <protection hidden="1"/>
    </xf>
    <xf numFmtId="49" fontId="2" fillId="2" borderId="30" xfId="0" applyNumberFormat="1" applyFont="1" applyFill="1" applyBorder="1" applyAlignment="1" applyProtection="1">
      <alignment horizontal="center" vertical="center"/>
      <protection hidden="1"/>
    </xf>
    <xf numFmtId="0" fontId="1" fillId="2" borderId="48" xfId="0" applyFont="1" applyFill="1" applyBorder="1" applyAlignment="1" applyProtection="1">
      <alignment horizontal="center"/>
      <protection hidden="1"/>
    </xf>
    <xf numFmtId="49" fontId="1" fillId="2" borderId="49" xfId="0" applyNumberFormat="1" applyFont="1" applyFill="1" applyBorder="1" applyAlignment="1" applyProtection="1">
      <alignment horizontal="right" vertical="center"/>
      <protection hidden="1"/>
    </xf>
    <xf numFmtId="4" fontId="9" fillId="4" borderId="50" xfId="0" applyNumberFormat="1" applyFont="1" applyFill="1" applyBorder="1" applyAlignment="1" applyProtection="1">
      <alignment horizontal="center" vertical="center"/>
      <protection hidden="1"/>
    </xf>
    <xf numFmtId="4" fontId="9" fillId="4" borderId="51" xfId="0" applyNumberFormat="1" applyFont="1" applyFill="1" applyBorder="1" applyAlignment="1" applyProtection="1">
      <alignment horizontal="center" vertical="center"/>
      <protection hidden="1"/>
    </xf>
    <xf numFmtId="4" fontId="9" fillId="4" borderId="52" xfId="0" applyNumberFormat="1" applyFont="1" applyFill="1" applyBorder="1" applyAlignment="1" applyProtection="1">
      <alignment horizontal="center" vertical="center"/>
      <protection hidden="1"/>
    </xf>
    <xf numFmtId="49" fontId="1" fillId="2" borderId="48" xfId="0" applyNumberFormat="1" applyFont="1" applyFill="1" applyBorder="1" applyAlignment="1" applyProtection="1">
      <alignment horizontal="right" vertic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2" fillId="2" borderId="21" xfId="0" applyFont="1" applyFill="1" applyBorder="1" applyAlignment="1" applyProtection="1">
      <alignment horizontal="center"/>
      <protection hidden="1"/>
    </xf>
    <xf numFmtId="4" fontId="2" fillId="4" borderId="21" xfId="0" applyNumberFormat="1" applyFont="1" applyFill="1" applyBorder="1" applyAlignment="1" applyProtection="1">
      <alignment horizontal="center" vertical="center"/>
      <protection hidden="1"/>
    </xf>
    <xf numFmtId="4" fontId="2" fillId="4" borderId="22" xfId="0" applyNumberFormat="1" applyFont="1" applyFill="1" applyBorder="1" applyAlignment="1" applyProtection="1">
      <alignment horizontal="center" vertical="center"/>
      <protection hidden="1"/>
    </xf>
    <xf numFmtId="49" fontId="2" fillId="2" borderId="20" xfId="0" applyNumberFormat="1" applyFont="1" applyFill="1" applyBorder="1" applyAlignment="1" applyProtection="1">
      <alignment horizontal="center" vertical="center"/>
      <protection hidden="1"/>
    </xf>
    <xf numFmtId="49" fontId="2" fillId="2" borderId="21" xfId="0" applyNumberFormat="1" applyFont="1" applyFill="1" applyBorder="1" applyAlignment="1" applyProtection="1">
      <alignment horizontal="center" vertical="center"/>
      <protection hidden="1"/>
    </xf>
    <xf numFmtId="3" fontId="2" fillId="4" borderId="21" xfId="0" applyNumberFormat="1" applyFont="1" applyFill="1" applyBorder="1" applyAlignment="1" applyProtection="1">
      <alignment horizontal="center" vertical="center"/>
      <protection hidden="1"/>
    </xf>
    <xf numFmtId="3" fontId="2" fillId="4" borderId="22" xfId="0" applyNumberFormat="1" applyFont="1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/>
      <protection hidden="1"/>
    </xf>
    <xf numFmtId="0" fontId="2" fillId="2" borderId="24" xfId="0" applyFont="1" applyFill="1" applyBorder="1" applyAlignment="1" applyProtection="1">
      <alignment horizontal="center"/>
      <protection hidden="1"/>
    </xf>
    <xf numFmtId="4" fontId="2" fillId="4" borderId="24" xfId="0" applyNumberFormat="1" applyFont="1" applyFill="1" applyBorder="1" applyAlignment="1" applyProtection="1">
      <alignment horizontal="center" vertical="center"/>
      <protection hidden="1"/>
    </xf>
    <xf numFmtId="4" fontId="2" fillId="4" borderId="25" xfId="0" applyNumberFormat="1" applyFont="1" applyFill="1" applyBorder="1" applyAlignment="1" applyProtection="1">
      <alignment horizontal="center" vertical="center"/>
      <protection hidden="1"/>
    </xf>
    <xf numFmtId="49" fontId="2" fillId="2" borderId="23" xfId="0" applyNumberFormat="1" applyFont="1" applyFill="1" applyBorder="1" applyAlignment="1" applyProtection="1">
      <alignment horizontal="center" vertical="center"/>
      <protection hidden="1"/>
    </xf>
    <xf numFmtId="49" fontId="2" fillId="2" borderId="24" xfId="0" applyNumberFormat="1" applyFont="1" applyFill="1" applyBorder="1" applyAlignment="1" applyProtection="1">
      <alignment horizontal="center" vertical="center"/>
      <protection hidden="1"/>
    </xf>
    <xf numFmtId="3" fontId="2" fillId="4" borderId="24" xfId="0" applyNumberFormat="1" applyFont="1" applyFill="1" applyBorder="1" applyAlignment="1" applyProtection="1">
      <alignment horizontal="center" vertical="center"/>
      <protection hidden="1"/>
    </xf>
    <xf numFmtId="3" fontId="2" fillId="4" borderId="25" xfId="0" applyNumberFormat="1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47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2" tint="-9.9948118533890809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220579</xdr:colOff>
      <xdr:row>0</xdr:row>
      <xdr:rowOff>97998</xdr:rowOff>
    </xdr:from>
    <xdr:to>
      <xdr:col>0</xdr:col>
      <xdr:colOff>760409</xdr:colOff>
      <xdr:row>3</xdr:row>
      <xdr:rowOff>219107</xdr:rowOff>
    </xdr:to>
    <xdr:pic>
      <xdr:nvPicPr>
        <xdr:cNvPr id="2" name="صورة 19">
          <a:extLst>
            <a:ext uri="{FF2B5EF4-FFF2-40B4-BE49-F238E27FC236}">
              <a16:creationId xmlns:a16="http://schemas.microsoft.com/office/drawing/2014/main" id="{9E7DB4AE-F8A1-4189-B892-10C1255D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890391" y="97998"/>
          <a:ext cx="543005" cy="692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220579</xdr:colOff>
      <xdr:row>0</xdr:row>
      <xdr:rowOff>97998</xdr:rowOff>
    </xdr:from>
    <xdr:to>
      <xdr:col>0</xdr:col>
      <xdr:colOff>760409</xdr:colOff>
      <xdr:row>3</xdr:row>
      <xdr:rowOff>215932</xdr:rowOff>
    </xdr:to>
    <xdr:pic>
      <xdr:nvPicPr>
        <xdr:cNvPr id="2" name="صورة 19">
          <a:extLst>
            <a:ext uri="{FF2B5EF4-FFF2-40B4-BE49-F238E27FC236}">
              <a16:creationId xmlns:a16="http://schemas.microsoft.com/office/drawing/2014/main" id="{77566EF7-ED50-408F-A314-9BED6E25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737091" y="97998"/>
          <a:ext cx="543005" cy="68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220579</xdr:colOff>
      <xdr:row>0</xdr:row>
      <xdr:rowOff>97998</xdr:rowOff>
    </xdr:from>
    <xdr:to>
      <xdr:col>1</xdr:col>
      <xdr:colOff>132164</xdr:colOff>
      <xdr:row>3</xdr:row>
      <xdr:rowOff>215932</xdr:rowOff>
    </xdr:to>
    <xdr:pic>
      <xdr:nvPicPr>
        <xdr:cNvPr id="2" name="صورة 19">
          <a:extLst>
            <a:ext uri="{FF2B5EF4-FFF2-40B4-BE49-F238E27FC236}">
              <a16:creationId xmlns:a16="http://schemas.microsoft.com/office/drawing/2014/main" id="{898A8171-3E9C-442E-81BB-D32F9527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7441536" y="97998"/>
          <a:ext cx="514835" cy="68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0DC0-3773-49CA-9792-BF1BCC30B3F3}">
  <sheetPr>
    <pageSetUpPr fitToPage="1"/>
  </sheetPr>
  <dimension ref="A1:O40"/>
  <sheetViews>
    <sheetView rightToLeft="1" tabSelected="1" view="pageLayout" zoomScale="96" zoomScaleNormal="100" zoomScaleSheetLayoutView="115" zoomScalePageLayoutView="96" workbookViewId="0">
      <selection activeCell="C12" sqref="C12:E12"/>
    </sheetView>
  </sheetViews>
  <sheetFormatPr defaultColWidth="9.1796875" defaultRowHeight="14.5" x14ac:dyDescent="0.35"/>
  <cols>
    <col min="1" max="1" width="13.1796875" style="1" customWidth="1"/>
    <col min="2" max="2" width="17.1796875" style="1" customWidth="1"/>
    <col min="3" max="3" width="10.453125" style="1" customWidth="1"/>
    <col min="4" max="4" width="8.453125" style="1" customWidth="1"/>
    <col min="5" max="5" width="4.81640625" style="1" customWidth="1"/>
    <col min="6" max="6" width="2.453125" style="1" customWidth="1"/>
    <col min="7" max="7" width="15.7265625" style="1" customWidth="1"/>
    <col min="8" max="8" width="11.81640625" style="1" customWidth="1"/>
    <col min="9" max="9" width="6.453125" style="1" customWidth="1"/>
    <col min="10" max="10" width="14.81640625" style="1" customWidth="1"/>
    <col min="11" max="11" width="1.1796875" style="1" customWidth="1"/>
    <col min="12" max="12" width="22.81640625" style="1" customWidth="1"/>
    <col min="13" max="13" width="6.54296875" style="1" customWidth="1"/>
    <col min="14" max="14" width="12.453125" style="1" customWidth="1"/>
    <col min="15" max="15" width="12.81640625" style="1" customWidth="1"/>
    <col min="16" max="16384" width="9.1796875" style="1"/>
  </cols>
  <sheetData>
    <row r="1" spans="1:15" ht="15" customHeight="1" x14ac:dyDescent="0.35">
      <c r="B1" s="2" t="s">
        <v>0</v>
      </c>
      <c r="C1" s="3"/>
      <c r="D1" s="3"/>
      <c r="E1" s="3"/>
      <c r="F1" s="3"/>
      <c r="G1" s="4" t="s">
        <v>1</v>
      </c>
      <c r="H1" s="4"/>
      <c r="I1" s="4"/>
      <c r="J1" s="4"/>
      <c r="K1" s="4"/>
    </row>
    <row r="2" spans="1:15" ht="15" customHeight="1" x14ac:dyDescent="0.35">
      <c r="B2" s="3"/>
      <c r="C2" s="3"/>
      <c r="D2" s="3"/>
      <c r="E2" s="3"/>
      <c r="F2" s="3"/>
      <c r="G2" s="4"/>
      <c r="H2" s="4"/>
      <c r="I2" s="4"/>
      <c r="J2" s="4"/>
      <c r="K2" s="4"/>
      <c r="M2" s="5" t="s">
        <v>2</v>
      </c>
      <c r="N2" s="6" t="s">
        <v>3</v>
      </c>
    </row>
    <row r="3" spans="1:15" ht="15" customHeight="1" x14ac:dyDescent="0.35">
      <c r="B3" s="3"/>
      <c r="C3" s="3"/>
      <c r="D3" s="3"/>
      <c r="E3" s="3"/>
      <c r="F3" s="3"/>
      <c r="G3" s="4"/>
      <c r="H3" s="4"/>
      <c r="I3" s="4"/>
      <c r="J3" s="4"/>
      <c r="K3" s="4"/>
      <c r="M3" s="5" t="s">
        <v>4</v>
      </c>
      <c r="N3" s="6" t="s">
        <v>5</v>
      </c>
    </row>
    <row r="4" spans="1:15" ht="19" customHeight="1" x14ac:dyDescent="0.35">
      <c r="B4" s="3"/>
      <c r="C4" s="3"/>
      <c r="D4" s="3"/>
      <c r="E4" s="3"/>
      <c r="F4" s="3"/>
      <c r="G4" s="4"/>
      <c r="H4" s="4"/>
      <c r="I4" s="4"/>
      <c r="J4" s="4"/>
      <c r="K4" s="4"/>
      <c r="M4" s="5" t="s">
        <v>6</v>
      </c>
      <c r="N4" s="6" t="s">
        <v>7</v>
      </c>
    </row>
    <row r="5" spans="1:15" ht="85.5" customHeight="1" thickBot="1" x14ac:dyDescent="0.4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5" ht="19.5" customHeight="1" x14ac:dyDescent="0.35">
      <c r="A6" s="9" t="s">
        <v>9</v>
      </c>
      <c r="B6" s="10"/>
      <c r="C6" s="10"/>
      <c r="D6" s="10"/>
      <c r="E6" s="11"/>
      <c r="F6" s="12"/>
      <c r="G6" s="13" t="s">
        <v>10</v>
      </c>
      <c r="H6" s="14"/>
      <c r="I6" s="14"/>
      <c r="J6" s="15"/>
      <c r="K6" s="12"/>
      <c r="L6" s="13" t="s">
        <v>11</v>
      </c>
      <c r="M6" s="14"/>
      <c r="N6" s="14"/>
      <c r="O6" s="15"/>
    </row>
    <row r="7" spans="1:15" ht="18" customHeight="1" x14ac:dyDescent="0.35">
      <c r="A7" s="16"/>
      <c r="B7" s="17"/>
      <c r="C7" s="17"/>
      <c r="D7" s="17"/>
      <c r="E7" s="18"/>
      <c r="F7" s="12"/>
      <c r="G7" s="19"/>
      <c r="H7" s="20"/>
      <c r="I7" s="20"/>
      <c r="J7" s="21"/>
      <c r="K7" s="12"/>
      <c r="L7" s="22" t="s">
        <v>12</v>
      </c>
      <c r="M7" s="23" t="s">
        <v>13</v>
      </c>
      <c r="N7" s="23" t="s">
        <v>14</v>
      </c>
      <c r="O7" s="24" t="s">
        <v>15</v>
      </c>
    </row>
    <row r="8" spans="1:15" x14ac:dyDescent="0.35">
      <c r="A8" s="25" t="s">
        <v>16</v>
      </c>
      <c r="B8" s="26"/>
      <c r="C8" s="27"/>
      <c r="D8" s="27"/>
      <c r="E8" s="28"/>
      <c r="F8" s="29" t="s">
        <v>17</v>
      </c>
      <c r="G8" s="30" t="s">
        <v>18</v>
      </c>
      <c r="H8" s="31"/>
      <c r="I8" s="32"/>
      <c r="J8" s="33"/>
      <c r="K8" s="34"/>
      <c r="L8" s="35" t="s">
        <v>19</v>
      </c>
      <c r="M8" s="36">
        <v>0.35</v>
      </c>
      <c r="N8" s="37">
        <f>I20*M8</f>
        <v>0</v>
      </c>
      <c r="O8" s="38" t="str">
        <f>IFERROR(I22*M8,"")</f>
        <v/>
      </c>
    </row>
    <row r="9" spans="1:15" ht="3" customHeight="1" x14ac:dyDescent="0.35">
      <c r="A9" s="39"/>
      <c r="B9" s="40"/>
      <c r="C9" s="41"/>
      <c r="D9" s="41"/>
      <c r="E9" s="42"/>
      <c r="F9" s="29"/>
      <c r="G9" s="43"/>
      <c r="H9" s="44"/>
      <c r="I9" s="44"/>
      <c r="J9" s="45"/>
      <c r="L9" s="46"/>
      <c r="M9" s="47"/>
      <c r="N9" s="48"/>
      <c r="O9" s="49"/>
    </row>
    <row r="10" spans="1:15" ht="19" customHeight="1" x14ac:dyDescent="0.35">
      <c r="A10" s="50" t="s">
        <v>20</v>
      </c>
      <c r="B10" s="51"/>
      <c r="C10" s="27"/>
      <c r="D10" s="27"/>
      <c r="E10" s="28"/>
      <c r="F10" s="29"/>
      <c r="G10" s="30" t="s">
        <v>21</v>
      </c>
      <c r="H10" s="31"/>
      <c r="I10" s="32"/>
      <c r="J10" s="33"/>
      <c r="L10" s="52" t="s">
        <v>22</v>
      </c>
      <c r="M10" s="53"/>
      <c r="N10" s="54">
        <v>25000</v>
      </c>
      <c r="O10" s="55"/>
    </row>
    <row r="11" spans="1:15" ht="2.5" customHeight="1" x14ac:dyDescent="0.35">
      <c r="A11" s="56"/>
      <c r="B11" s="57"/>
      <c r="C11" s="58"/>
      <c r="D11" s="58"/>
      <c r="E11" s="59"/>
      <c r="F11" s="29"/>
      <c r="G11" s="60"/>
      <c r="H11" s="61"/>
      <c r="I11" s="62"/>
      <c r="J11" s="45"/>
      <c r="L11" s="46"/>
      <c r="M11" s="47"/>
      <c r="N11" s="48"/>
      <c r="O11" s="49"/>
    </row>
    <row r="12" spans="1:15" x14ac:dyDescent="0.35">
      <c r="A12" s="50" t="s">
        <v>23</v>
      </c>
      <c r="B12" s="51"/>
      <c r="C12" s="63"/>
      <c r="D12" s="64"/>
      <c r="E12" s="65"/>
      <c r="F12" s="66"/>
      <c r="G12" s="30" t="s">
        <v>24</v>
      </c>
      <c r="H12" s="31"/>
      <c r="I12" s="67" t="str">
        <f>IFERROR(ROUNDUP(I8/I10,0),"")</f>
        <v/>
      </c>
      <c r="J12" s="68"/>
      <c r="K12" s="61"/>
      <c r="L12" s="35" t="s">
        <v>25</v>
      </c>
      <c r="M12" s="36">
        <v>0.1</v>
      </c>
      <c r="N12" s="37">
        <f>I20*M12</f>
        <v>0</v>
      </c>
      <c r="O12" s="38" t="str">
        <f>IFERROR(I22*M12,"")</f>
        <v/>
      </c>
    </row>
    <row r="13" spans="1:15" ht="3" customHeight="1" x14ac:dyDescent="0.35">
      <c r="A13" s="56"/>
      <c r="B13" s="57"/>
      <c r="C13" s="58"/>
      <c r="D13" s="58"/>
      <c r="E13" s="59"/>
      <c r="F13" s="29"/>
      <c r="G13" s="69"/>
      <c r="H13" s="8"/>
      <c r="I13" s="70"/>
      <c r="J13" s="71"/>
      <c r="L13" s="72"/>
      <c r="M13" s="73"/>
      <c r="N13" s="74"/>
      <c r="O13" s="49"/>
    </row>
    <row r="14" spans="1:15" ht="15" customHeight="1" x14ac:dyDescent="0.35">
      <c r="A14" s="30" t="s">
        <v>26</v>
      </c>
      <c r="B14" s="31"/>
      <c r="C14" s="75"/>
      <c r="D14" s="75"/>
      <c r="E14" s="76"/>
      <c r="F14" s="29"/>
      <c r="G14" s="30" t="s">
        <v>27</v>
      </c>
      <c r="H14" s="77"/>
      <c r="I14" s="78" t="str">
        <f>IFERROR(I12*C22,"")</f>
        <v/>
      </c>
      <c r="J14" s="79"/>
      <c r="K14" s="34"/>
      <c r="L14" s="35" t="s">
        <v>28</v>
      </c>
      <c r="M14" s="36">
        <v>0.05</v>
      </c>
      <c r="N14" s="37">
        <f>I20*M14</f>
        <v>0</v>
      </c>
      <c r="O14" s="38" t="str">
        <f>IFERROR(I22*M14,"")</f>
        <v/>
      </c>
    </row>
    <row r="15" spans="1:15" ht="3" customHeight="1" thickBot="1" x14ac:dyDescent="0.4">
      <c r="A15" s="56"/>
      <c r="B15" s="57"/>
      <c r="C15" s="80"/>
      <c r="D15" s="80"/>
      <c r="E15" s="81"/>
      <c r="F15" s="29"/>
      <c r="G15" s="69"/>
      <c r="H15" s="82"/>
      <c r="I15" s="83"/>
      <c r="J15" s="84"/>
      <c r="K15" s="61"/>
      <c r="L15" s="72"/>
      <c r="M15" s="73"/>
      <c r="N15" s="74"/>
      <c r="O15" s="49"/>
    </row>
    <row r="16" spans="1:15" ht="15" customHeight="1" thickBot="1" x14ac:dyDescent="0.4">
      <c r="A16" s="85" t="s">
        <v>29</v>
      </c>
      <c r="B16" s="86"/>
      <c r="C16" s="87"/>
      <c r="D16" s="87"/>
      <c r="E16" s="88"/>
      <c r="F16" s="29"/>
      <c r="G16" s="89" t="s">
        <v>30</v>
      </c>
      <c r="H16" s="90"/>
      <c r="I16" s="78">
        <f>IFERROR(ROUNDUP(I8/15,0),"")</f>
        <v>0</v>
      </c>
      <c r="J16" s="79"/>
      <c r="K16" s="91"/>
      <c r="L16" s="92" t="s">
        <v>31</v>
      </c>
      <c r="M16" s="93">
        <f>SUM(M8:M14)</f>
        <v>0.49999999999999994</v>
      </c>
      <c r="N16" s="94">
        <f>I20*M16</f>
        <v>0</v>
      </c>
      <c r="O16" s="95" t="str">
        <f>IFERROR(I22*M16,"")</f>
        <v/>
      </c>
    </row>
    <row r="17" spans="1:15" ht="3" customHeight="1" thickBot="1" x14ac:dyDescent="0.4">
      <c r="A17" s="56"/>
      <c r="B17" s="57"/>
      <c r="C17" s="80"/>
      <c r="D17" s="80"/>
      <c r="E17" s="81"/>
      <c r="F17" s="29"/>
      <c r="G17" s="69"/>
      <c r="H17" s="29"/>
      <c r="I17" s="96"/>
      <c r="J17" s="97"/>
      <c r="K17" s="61"/>
      <c r="L17" s="98"/>
      <c r="M17" s="98">
        <v>4</v>
      </c>
      <c r="N17" s="99"/>
      <c r="O17" s="99"/>
    </row>
    <row r="18" spans="1:15" ht="15" customHeight="1" x14ac:dyDescent="0.35">
      <c r="A18" s="30" t="s">
        <v>32</v>
      </c>
      <c r="B18" s="31"/>
      <c r="C18" s="100" t="str">
        <f>IFERROR(C14/C16,"")</f>
        <v/>
      </c>
      <c r="D18" s="100"/>
      <c r="E18" s="101"/>
      <c r="F18" s="29"/>
      <c r="G18" s="89" t="s">
        <v>33</v>
      </c>
      <c r="H18" s="90"/>
      <c r="I18" s="102" t="str">
        <f>IFERROR((C20-C22)+I14+I16,"")</f>
        <v/>
      </c>
      <c r="J18" s="103"/>
      <c r="K18" s="61"/>
      <c r="L18" s="104" t="s">
        <v>34</v>
      </c>
      <c r="M18" s="105">
        <v>0.05</v>
      </c>
      <c r="N18" s="106">
        <f>I20*M18</f>
        <v>0</v>
      </c>
      <c r="O18" s="107" t="str">
        <f>IFERROR(I22*M18,"")</f>
        <v/>
      </c>
    </row>
    <row r="19" spans="1:15" ht="3" customHeight="1" x14ac:dyDescent="0.35">
      <c r="A19" s="56"/>
      <c r="B19" s="57"/>
      <c r="C19" s="80"/>
      <c r="D19" s="80">
        <v>84000</v>
      </c>
      <c r="E19" s="81"/>
      <c r="F19" s="29"/>
      <c r="G19" s="69"/>
      <c r="H19" s="8"/>
      <c r="I19" s="70"/>
      <c r="J19" s="108"/>
      <c r="L19" s="109"/>
      <c r="M19" s="110"/>
      <c r="N19" s="111"/>
      <c r="O19" s="112"/>
    </row>
    <row r="20" spans="1:15" ht="15" customHeight="1" x14ac:dyDescent="0.35">
      <c r="A20" s="85" t="s">
        <v>35</v>
      </c>
      <c r="B20" s="86"/>
      <c r="C20" s="87"/>
      <c r="D20" s="87"/>
      <c r="E20" s="88"/>
      <c r="F20" s="61"/>
      <c r="G20" s="30" t="s">
        <v>36</v>
      </c>
      <c r="H20" s="31"/>
      <c r="I20" s="113">
        <f>IFERROR(I8*C14,"")</f>
        <v>0</v>
      </c>
      <c r="J20" s="114"/>
      <c r="K20" s="115"/>
      <c r="L20" s="35" t="s">
        <v>37</v>
      </c>
      <c r="M20" s="36">
        <v>0.05</v>
      </c>
      <c r="N20" s="37">
        <f>I20*M20</f>
        <v>0</v>
      </c>
      <c r="O20" s="38" t="str">
        <f>IFERROR(I22*M20,"")</f>
        <v/>
      </c>
    </row>
    <row r="21" spans="1:15" ht="3" customHeight="1" x14ac:dyDescent="0.35">
      <c r="A21" s="56"/>
      <c r="B21" s="57"/>
      <c r="C21" s="80"/>
      <c r="D21" s="80"/>
      <c r="E21" s="81"/>
      <c r="F21" s="61"/>
      <c r="G21" s="69"/>
      <c r="H21" s="29"/>
      <c r="I21" s="96"/>
      <c r="J21" s="71"/>
      <c r="K21" s="116"/>
      <c r="L21" s="117"/>
      <c r="M21" s="117"/>
      <c r="N21" s="118"/>
      <c r="O21" s="112"/>
    </row>
    <row r="22" spans="1:15" ht="15" customHeight="1" thickBot="1" x14ac:dyDescent="0.4">
      <c r="A22" s="119" t="s">
        <v>38</v>
      </c>
      <c r="B22" s="120"/>
      <c r="C22" s="121"/>
      <c r="D22" s="121"/>
      <c r="E22" s="122"/>
      <c r="F22" s="61"/>
      <c r="G22" s="30" t="s">
        <v>39</v>
      </c>
      <c r="H22" s="31"/>
      <c r="I22" s="123" t="str">
        <f>IFERROR(I20/C16,"")</f>
        <v/>
      </c>
      <c r="J22" s="124"/>
      <c r="K22" s="125"/>
      <c r="L22" s="126" t="s">
        <v>40</v>
      </c>
      <c r="M22" s="127">
        <v>0.4</v>
      </c>
      <c r="N22" s="128">
        <f>I20*M22</f>
        <v>0</v>
      </c>
      <c r="O22" s="129" t="str">
        <f>IFERROR(I22*M22,"")</f>
        <v/>
      </c>
    </row>
    <row r="23" spans="1:15" ht="3" customHeight="1" x14ac:dyDescent="0.35">
      <c r="A23" s="130"/>
      <c r="B23" s="130"/>
      <c r="C23" s="80"/>
      <c r="D23" s="80"/>
      <c r="E23" s="80"/>
      <c r="F23" s="61"/>
      <c r="G23" s="69"/>
      <c r="H23" s="29"/>
      <c r="I23" s="96"/>
      <c r="J23" s="97"/>
      <c r="K23" s="116"/>
    </row>
    <row r="24" spans="1:15" ht="16.5" customHeight="1" thickBot="1" x14ac:dyDescent="0.4">
      <c r="A24" s="131"/>
      <c r="B24" s="131"/>
      <c r="F24" s="61"/>
      <c r="G24" s="132" t="s">
        <v>41</v>
      </c>
      <c r="H24" s="133"/>
      <c r="I24" s="134" t="str">
        <f>IFERROR((I20*M8)/I18,"")</f>
        <v/>
      </c>
      <c r="J24" s="135"/>
      <c r="K24" s="125"/>
    </row>
    <row r="25" spans="1:15" ht="3" hidden="1" customHeight="1" x14ac:dyDescent="0.35">
      <c r="A25" s="57"/>
      <c r="B25" s="57"/>
      <c r="C25" s="80"/>
      <c r="D25" s="80"/>
      <c r="E25" s="80"/>
      <c r="F25" s="61"/>
      <c r="G25" s="136"/>
      <c r="H25" s="29"/>
      <c r="I25" s="29"/>
      <c r="J25" s="137"/>
      <c r="K25" s="116"/>
    </row>
    <row r="26" spans="1:15" ht="17.25" customHeight="1" thickBot="1" x14ac:dyDescent="0.4"/>
    <row r="27" spans="1:15" ht="15.75" customHeight="1" thickBot="1" x14ac:dyDescent="0.4">
      <c r="A27" s="138" t="s">
        <v>42</v>
      </c>
      <c r="B27" s="139"/>
      <c r="C27" s="139"/>
      <c r="D27" s="140"/>
      <c r="G27" s="141" t="s">
        <v>43</v>
      </c>
      <c r="H27" s="142"/>
      <c r="I27" s="142"/>
      <c r="J27" s="143"/>
      <c r="K27" s="112"/>
      <c r="L27" s="144"/>
    </row>
    <row r="28" spans="1:15" ht="15.75" customHeight="1" thickBot="1" x14ac:dyDescent="0.4">
      <c r="A28" s="145" t="s">
        <v>44</v>
      </c>
      <c r="B28" s="146" t="s">
        <v>45</v>
      </c>
      <c r="C28" s="147" t="s">
        <v>46</v>
      </c>
      <c r="D28" s="148"/>
      <c r="G28" s="149" t="s">
        <v>47</v>
      </c>
      <c r="H28" s="147" t="s">
        <v>48</v>
      </c>
      <c r="I28" s="150" t="s">
        <v>49</v>
      </c>
      <c r="J28" s="151" t="s">
        <v>50</v>
      </c>
      <c r="K28" s="144"/>
      <c r="L28" s="144"/>
    </row>
    <row r="29" spans="1:15" ht="15.75" customHeight="1" x14ac:dyDescent="0.35">
      <c r="A29" s="152">
        <v>1</v>
      </c>
      <c r="B29" s="153">
        <v>8333</v>
      </c>
      <c r="C29" s="154" t="str">
        <f>IFERROR(IF(I24*A29&gt;B29,B29,I24*A29),"")</f>
        <v/>
      </c>
      <c r="D29" s="155"/>
      <c r="G29" s="156" t="s">
        <v>51</v>
      </c>
      <c r="H29" s="157">
        <v>7000</v>
      </c>
      <c r="I29" s="158">
        <f>IFERROR(ROUNDUP(I8/25,0)*2,"")</f>
        <v>0</v>
      </c>
      <c r="J29" s="159"/>
      <c r="K29" s="112"/>
      <c r="L29" s="112"/>
    </row>
    <row r="30" spans="1:15" ht="15.75" customHeight="1" x14ac:dyDescent="0.35">
      <c r="A30" s="152">
        <v>2</v>
      </c>
      <c r="B30" s="160">
        <v>16666</v>
      </c>
      <c r="C30" s="161" t="str">
        <f>IFERROR(IF(I24*A30&gt;B30,B30,I24*A30),"")</f>
        <v/>
      </c>
      <c r="D30" s="162"/>
      <c r="G30" s="163" t="s">
        <v>52</v>
      </c>
      <c r="H30" s="164">
        <v>20000</v>
      </c>
      <c r="I30" s="165"/>
      <c r="J30" s="166"/>
      <c r="K30" s="112"/>
      <c r="L30" s="112"/>
    </row>
    <row r="31" spans="1:15" ht="15" thickBot="1" x14ac:dyDescent="0.4">
      <c r="A31" s="167">
        <v>3</v>
      </c>
      <c r="B31" s="168">
        <v>25000</v>
      </c>
      <c r="C31" s="169" t="str">
        <f>IFERROR(IF(I24*A31&gt;B31,B31,I24*A31),"")</f>
        <v/>
      </c>
      <c r="D31" s="170"/>
      <c r="G31" s="163" t="s">
        <v>53</v>
      </c>
      <c r="H31" s="171">
        <v>20000</v>
      </c>
      <c r="I31" s="165"/>
      <c r="J31" s="166"/>
      <c r="K31" s="112"/>
      <c r="L31" s="112"/>
    </row>
    <row r="32" spans="1:15" ht="27.65" customHeight="1" thickBot="1" x14ac:dyDescent="0.4">
      <c r="A32" s="172"/>
      <c r="B32" s="173"/>
      <c r="G32" s="174" t="s">
        <v>54</v>
      </c>
      <c r="H32" s="175">
        <v>5000</v>
      </c>
      <c r="I32" s="176"/>
      <c r="J32" s="177">
        <f>I32*100</f>
        <v>0</v>
      </c>
      <c r="K32" s="112"/>
      <c r="L32" s="112"/>
    </row>
    <row r="33" spans="1:15" ht="18" customHeight="1" thickBot="1" x14ac:dyDescent="0.4">
      <c r="G33" s="178" t="s">
        <v>55</v>
      </c>
      <c r="H33" s="179"/>
      <c r="I33" s="180">
        <f>SUM(J29:J32)</f>
        <v>0</v>
      </c>
      <c r="J33" s="181"/>
      <c r="K33" s="112"/>
      <c r="L33" s="144"/>
    </row>
    <row r="34" spans="1:15" ht="15" customHeight="1" thickBot="1" x14ac:dyDescent="0.4"/>
    <row r="35" spans="1:15" x14ac:dyDescent="0.35">
      <c r="A35" s="182" t="s">
        <v>56</v>
      </c>
      <c r="B35" s="183"/>
      <c r="C35" s="184"/>
      <c r="D35" s="184"/>
      <c r="E35" s="185"/>
      <c r="G35" s="186" t="s">
        <v>57</v>
      </c>
      <c r="H35" s="187"/>
      <c r="I35" s="188"/>
      <c r="J35" s="189"/>
      <c r="K35" s="190"/>
      <c r="L35" s="191" t="s">
        <v>58</v>
      </c>
      <c r="M35" s="192"/>
      <c r="N35" s="192"/>
      <c r="O35" s="193"/>
    </row>
    <row r="36" spans="1:15" x14ac:dyDescent="0.35">
      <c r="A36" s="89" t="s">
        <v>59</v>
      </c>
      <c r="B36" s="90"/>
      <c r="C36" s="194"/>
      <c r="D36" s="195"/>
      <c r="E36" s="196"/>
      <c r="G36" s="197" t="s">
        <v>59</v>
      </c>
      <c r="H36" s="198"/>
      <c r="I36" s="199"/>
      <c r="J36" s="200"/>
      <c r="K36" s="190"/>
      <c r="L36" s="197" t="s">
        <v>60</v>
      </c>
      <c r="M36" s="201"/>
      <c r="N36" s="201"/>
      <c r="O36" s="202"/>
    </row>
    <row r="37" spans="1:15" ht="15" thickBot="1" x14ac:dyDescent="0.4">
      <c r="A37" s="203" t="s">
        <v>61</v>
      </c>
      <c r="B37" s="204"/>
      <c r="C37" s="121"/>
      <c r="D37" s="121"/>
      <c r="E37" s="122"/>
      <c r="G37" s="205" t="s">
        <v>61</v>
      </c>
      <c r="H37" s="206"/>
      <c r="I37" s="207"/>
      <c r="J37" s="208"/>
      <c r="K37" s="190"/>
      <c r="L37" s="197" t="s">
        <v>59</v>
      </c>
      <c r="M37" s="209"/>
      <c r="N37" s="210"/>
      <c r="O37" s="211"/>
    </row>
    <row r="38" spans="1:15" ht="15.75" customHeight="1" x14ac:dyDescent="0.35">
      <c r="A38" s="172"/>
      <c r="B38" s="172"/>
      <c r="C38" s="212"/>
      <c r="D38" s="212"/>
      <c r="E38" s="212"/>
      <c r="F38" s="213"/>
      <c r="G38" s="214"/>
      <c r="H38" s="214"/>
      <c r="I38" s="212"/>
      <c r="J38" s="215"/>
      <c r="K38" s="190"/>
      <c r="L38" s="82"/>
      <c r="M38" s="216"/>
      <c r="N38" s="216"/>
      <c r="O38" s="216"/>
    </row>
    <row r="39" spans="1:15" x14ac:dyDescent="0.35">
      <c r="A39" s="217" t="s">
        <v>62</v>
      </c>
      <c r="B39" s="217"/>
      <c r="C39" s="217"/>
      <c r="D39" s="212"/>
      <c r="E39" s="212"/>
      <c r="F39" s="213"/>
      <c r="G39" s="214"/>
      <c r="H39" s="214"/>
      <c r="I39" s="212"/>
      <c r="J39" s="215"/>
      <c r="K39" s="190"/>
      <c r="L39" s="82"/>
      <c r="M39" s="216"/>
      <c r="N39" s="216"/>
      <c r="O39" s="216"/>
    </row>
    <row r="40" spans="1:15" x14ac:dyDescent="0.35">
      <c r="A40" s="218" t="b">
        <v>0</v>
      </c>
      <c r="B40" s="1" t="s">
        <v>63</v>
      </c>
      <c r="C40" s="218" t="b">
        <v>0</v>
      </c>
      <c r="D40" s="1" t="s">
        <v>64</v>
      </c>
      <c r="H40" s="218" t="b">
        <v>0</v>
      </c>
      <c r="I40" s="1" t="s">
        <v>65</v>
      </c>
      <c r="L40" s="1" t="s">
        <v>66</v>
      </c>
    </row>
  </sheetData>
  <sheetProtection algorithmName="SHA-512" hashValue="6oIQXIrjlh4FoRr48BMhmW/JZY0Fo3o0J9kJSI8l9UIlkDgfgj0am60gA1nX8Gzik2qDNHWNelHuSNP4Ev+KFg==" saltValue="D9uA3bYJw69z2Ugpra0tZw==" spinCount="100000" sheet="1" formatCells="0" formatColumns="0" formatRows="0" insertColumns="0" insertRows="0" insertHyperlinks="0" deleteColumns="0" deleteRows="0" sort="0" autoFilter="0" pivotTables="0"/>
  <mergeCells count="63">
    <mergeCell ref="A37:B37"/>
    <mergeCell ref="C37:E37"/>
    <mergeCell ref="H37:J37"/>
    <mergeCell ref="M37:O37"/>
    <mergeCell ref="A39:C39"/>
    <mergeCell ref="A35:B35"/>
    <mergeCell ref="C35:E35"/>
    <mergeCell ref="H35:J35"/>
    <mergeCell ref="L35:O35"/>
    <mergeCell ref="A36:B36"/>
    <mergeCell ref="C36:E36"/>
    <mergeCell ref="H36:J36"/>
    <mergeCell ref="M36:O36"/>
    <mergeCell ref="A27:D27"/>
    <mergeCell ref="G27:J27"/>
    <mergeCell ref="C29:D29"/>
    <mergeCell ref="C30:D30"/>
    <mergeCell ref="C31:D31"/>
    <mergeCell ref="G33:H33"/>
    <mergeCell ref="I33:J33"/>
    <mergeCell ref="A22:B22"/>
    <mergeCell ref="C22:E22"/>
    <mergeCell ref="G22:H22"/>
    <mergeCell ref="I22:J22"/>
    <mergeCell ref="A24:B24"/>
    <mergeCell ref="G24:H24"/>
    <mergeCell ref="I24:J24"/>
    <mergeCell ref="A18:B18"/>
    <mergeCell ref="C18:E18"/>
    <mergeCell ref="G18:H18"/>
    <mergeCell ref="I18:J18"/>
    <mergeCell ref="A20:B20"/>
    <mergeCell ref="C20:E20"/>
    <mergeCell ref="G20:H20"/>
    <mergeCell ref="I20:J20"/>
    <mergeCell ref="A14:B14"/>
    <mergeCell ref="C14:E14"/>
    <mergeCell ref="G14:H14"/>
    <mergeCell ref="I14:J14"/>
    <mergeCell ref="A16:B16"/>
    <mergeCell ref="C16:E16"/>
    <mergeCell ref="G16:H16"/>
    <mergeCell ref="I16:J16"/>
    <mergeCell ref="L10:M10"/>
    <mergeCell ref="N10:O10"/>
    <mergeCell ref="A12:B12"/>
    <mergeCell ref="C12:E12"/>
    <mergeCell ref="G12:H12"/>
    <mergeCell ref="I12:J12"/>
    <mergeCell ref="A8:B8"/>
    <mergeCell ref="C8:E8"/>
    <mergeCell ref="G8:H8"/>
    <mergeCell ref="I8:J8"/>
    <mergeCell ref="A10:B10"/>
    <mergeCell ref="C10:E10"/>
    <mergeCell ref="G10:H10"/>
    <mergeCell ref="I10:J10"/>
    <mergeCell ref="B1:F4"/>
    <mergeCell ref="G1:K4"/>
    <mergeCell ref="B5:M5"/>
    <mergeCell ref="A6:E7"/>
    <mergeCell ref="G6:J7"/>
    <mergeCell ref="L6:O6"/>
  </mergeCells>
  <conditionalFormatting sqref="I29">
    <cfRule type="cellIs" dxfId="46" priority="11" operator="greaterThan">
      <formula>ROUNDUP($I$8/25,0)*2</formula>
    </cfRule>
    <cfRule type="cellIs" dxfId="45" priority="12" operator="equal">
      <formula>0</formula>
    </cfRule>
  </conditionalFormatting>
  <conditionalFormatting sqref="I16:J16">
    <cfRule type="cellIs" dxfId="44" priority="4" operator="equal">
      <formula>0</formula>
    </cfRule>
  </conditionalFormatting>
  <conditionalFormatting sqref="I20:J20">
    <cfRule type="cellIs" dxfId="43" priority="5" operator="equal">
      <formula>0</formula>
    </cfRule>
  </conditionalFormatting>
  <conditionalFormatting sqref="I33:J33">
    <cfRule type="cellIs" dxfId="42" priority="2" operator="equal">
      <formula>0</formula>
    </cfRule>
  </conditionalFormatting>
  <conditionalFormatting sqref="I33:L33">
    <cfRule type="cellIs" dxfId="41" priority="3" operator="greaterThan">
      <formula>$O$12</formula>
    </cfRule>
  </conditionalFormatting>
  <conditionalFormatting sqref="J29:J32">
    <cfRule type="cellIs" dxfId="40" priority="8" operator="equal">
      <formula>0</formula>
    </cfRule>
  </conditionalFormatting>
  <conditionalFormatting sqref="J32">
    <cfRule type="cellIs" dxfId="39" priority="1" operator="equal">
      <formula>0</formula>
    </cfRule>
  </conditionalFormatting>
  <conditionalFormatting sqref="K29:K32">
    <cfRule type="cellIs" dxfId="38" priority="7" operator="equal">
      <formula>0</formula>
    </cfRule>
  </conditionalFormatting>
  <conditionalFormatting sqref="K33:L33">
    <cfRule type="cellIs" dxfId="37" priority="6" operator="equal">
      <formula>0</formula>
    </cfRule>
  </conditionalFormatting>
  <conditionalFormatting sqref="N8:O8 N12:O12 N14:O14 N18:O18 N20:O20 N22:O22 I24:J24">
    <cfRule type="cellIs" dxfId="36" priority="10" operator="equal">
      <formula>0</formula>
    </cfRule>
  </conditionalFormatting>
  <conditionalFormatting sqref="N16:O16">
    <cfRule type="cellIs" dxfId="35" priority="9" operator="equal">
      <formula>0</formula>
    </cfRule>
  </conditionalFormatting>
  <pageMargins left="0.7" right="0.7" top="0.75" bottom="0.75" header="0.3" footer="0.3"/>
  <pageSetup scale="75" fitToHeight="0" orientation="landscape" r:id="rId1"/>
  <headerFoot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C68A-477F-4FD1-9828-806CEA66FB70}">
  <sheetPr>
    <pageSetUpPr fitToPage="1"/>
  </sheetPr>
  <dimension ref="A1:O40"/>
  <sheetViews>
    <sheetView rightToLeft="1" showWhiteSpace="0" view="pageBreakPreview" zoomScale="115" zoomScaleNormal="100" zoomScaleSheetLayoutView="115" zoomScalePageLayoutView="94" workbookViewId="0">
      <selection activeCell="C12" sqref="C12:E12"/>
    </sheetView>
  </sheetViews>
  <sheetFormatPr defaultColWidth="9.1796875" defaultRowHeight="14.5" x14ac:dyDescent="0.35"/>
  <cols>
    <col min="1" max="1" width="13.1796875" style="1" customWidth="1"/>
    <col min="2" max="2" width="17.1796875" style="1" customWidth="1"/>
    <col min="3" max="3" width="10.453125" style="1" customWidth="1"/>
    <col min="4" max="4" width="8.453125" style="1" customWidth="1"/>
    <col min="5" max="5" width="4.81640625" style="1" customWidth="1"/>
    <col min="6" max="6" width="2.453125" style="1" customWidth="1"/>
    <col min="7" max="7" width="16.453125" style="1" customWidth="1"/>
    <col min="8" max="8" width="11.81640625" style="1" customWidth="1"/>
    <col min="9" max="9" width="6" style="1" customWidth="1"/>
    <col min="10" max="10" width="13.81640625" style="1" customWidth="1"/>
    <col min="11" max="11" width="1.1796875" style="1" customWidth="1"/>
    <col min="12" max="12" width="22.81640625" style="1" customWidth="1"/>
    <col min="13" max="13" width="6.54296875" style="1" customWidth="1"/>
    <col min="14" max="14" width="12.453125" style="1" customWidth="1"/>
    <col min="15" max="15" width="12.81640625" style="1" customWidth="1"/>
    <col min="16" max="16384" width="9.1796875" style="1"/>
  </cols>
  <sheetData>
    <row r="1" spans="1:15" ht="15" customHeight="1" x14ac:dyDescent="0.35">
      <c r="B1" s="2" t="s">
        <v>0</v>
      </c>
      <c r="C1" s="3"/>
      <c r="D1" s="3"/>
      <c r="E1" s="3"/>
      <c r="F1" s="3"/>
      <c r="G1" s="4" t="s">
        <v>67</v>
      </c>
      <c r="H1" s="4"/>
      <c r="I1" s="4"/>
      <c r="J1" s="4"/>
      <c r="K1" s="4"/>
    </row>
    <row r="2" spans="1:15" ht="15" customHeight="1" x14ac:dyDescent="0.35">
      <c r="B2" s="3"/>
      <c r="C2" s="3"/>
      <c r="D2" s="3"/>
      <c r="E2" s="3"/>
      <c r="F2" s="3"/>
      <c r="G2" s="4"/>
      <c r="H2" s="4"/>
      <c r="I2" s="4"/>
      <c r="J2" s="4"/>
      <c r="K2" s="4"/>
      <c r="M2" s="5" t="s">
        <v>2</v>
      </c>
      <c r="N2" s="6" t="s">
        <v>3</v>
      </c>
    </row>
    <row r="3" spans="1:15" ht="15" customHeight="1" x14ac:dyDescent="0.35">
      <c r="B3" s="3"/>
      <c r="C3" s="3"/>
      <c r="D3" s="3"/>
      <c r="E3" s="3"/>
      <c r="F3" s="3"/>
      <c r="G3" s="4"/>
      <c r="H3" s="4"/>
      <c r="I3" s="4"/>
      <c r="J3" s="4"/>
      <c r="K3" s="4"/>
      <c r="M3" s="5" t="s">
        <v>4</v>
      </c>
      <c r="N3" s="6" t="s">
        <v>5</v>
      </c>
    </row>
    <row r="4" spans="1:15" ht="19" customHeight="1" x14ac:dyDescent="0.35">
      <c r="B4" s="3"/>
      <c r="C4" s="3"/>
      <c r="D4" s="3"/>
      <c r="E4" s="3"/>
      <c r="F4" s="3"/>
      <c r="G4" s="4"/>
      <c r="H4" s="4"/>
      <c r="I4" s="4"/>
      <c r="J4" s="4"/>
      <c r="K4" s="4"/>
      <c r="M4" s="5" t="s">
        <v>6</v>
      </c>
      <c r="N4" s="6" t="s">
        <v>7</v>
      </c>
    </row>
    <row r="5" spans="1:15" ht="85.5" customHeight="1" thickBot="1" x14ac:dyDescent="0.4">
      <c r="B5" s="7" t="s">
        <v>68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5" ht="19.5" customHeight="1" x14ac:dyDescent="0.35">
      <c r="A6" s="9" t="s">
        <v>9</v>
      </c>
      <c r="B6" s="10"/>
      <c r="C6" s="10"/>
      <c r="D6" s="10"/>
      <c r="E6" s="11"/>
      <c r="F6" s="12"/>
      <c r="G6" s="13" t="s">
        <v>10</v>
      </c>
      <c r="H6" s="14"/>
      <c r="I6" s="14"/>
      <c r="J6" s="15"/>
      <c r="K6" s="12"/>
      <c r="L6" s="13" t="s">
        <v>11</v>
      </c>
      <c r="M6" s="14"/>
      <c r="N6" s="14"/>
      <c r="O6" s="15"/>
    </row>
    <row r="7" spans="1:15" ht="18" customHeight="1" x14ac:dyDescent="0.35">
      <c r="A7" s="16"/>
      <c r="B7" s="17"/>
      <c r="C7" s="17"/>
      <c r="D7" s="17"/>
      <c r="E7" s="18"/>
      <c r="F7" s="12"/>
      <c r="G7" s="19"/>
      <c r="H7" s="20"/>
      <c r="I7" s="20"/>
      <c r="J7" s="21"/>
      <c r="K7" s="12"/>
      <c r="L7" s="22" t="s">
        <v>12</v>
      </c>
      <c r="M7" s="23" t="s">
        <v>13</v>
      </c>
      <c r="N7" s="23" t="s">
        <v>14</v>
      </c>
      <c r="O7" s="24" t="s">
        <v>15</v>
      </c>
    </row>
    <row r="8" spans="1:15" x14ac:dyDescent="0.35">
      <c r="A8" s="25" t="s">
        <v>16</v>
      </c>
      <c r="B8" s="26"/>
      <c r="C8" s="27">
        <f>'دراسة الجدوى '!$C$8</f>
        <v>0</v>
      </c>
      <c r="D8" s="27"/>
      <c r="E8" s="28"/>
      <c r="F8" s="29" t="s">
        <v>17</v>
      </c>
      <c r="G8" s="30" t="s">
        <v>69</v>
      </c>
      <c r="H8" s="31"/>
      <c r="I8" s="32"/>
      <c r="J8" s="33"/>
      <c r="K8" s="34"/>
      <c r="L8" s="35" t="s">
        <v>19</v>
      </c>
      <c r="M8" s="36">
        <v>0.35</v>
      </c>
      <c r="N8" s="37">
        <f>I20*M8</f>
        <v>0</v>
      </c>
      <c r="O8" s="38" t="str">
        <f>IFERROR(I22*M8,"")</f>
        <v/>
      </c>
    </row>
    <row r="9" spans="1:15" ht="3" customHeight="1" x14ac:dyDescent="0.35">
      <c r="A9" s="39"/>
      <c r="B9" s="40"/>
      <c r="C9" s="41"/>
      <c r="D9" s="41"/>
      <c r="E9" s="42"/>
      <c r="F9" s="29"/>
      <c r="G9" s="43"/>
      <c r="H9" s="44"/>
      <c r="I9" s="44"/>
      <c r="J9" s="45"/>
      <c r="L9" s="46"/>
      <c r="M9" s="47"/>
      <c r="N9" s="48"/>
      <c r="O9" s="49"/>
    </row>
    <row r="10" spans="1:15" ht="19" customHeight="1" x14ac:dyDescent="0.35">
      <c r="A10" s="50" t="s">
        <v>20</v>
      </c>
      <c r="B10" s="51"/>
      <c r="C10" s="27">
        <f>'دراسة الجدوى '!$C$10</f>
        <v>0</v>
      </c>
      <c r="D10" s="27"/>
      <c r="E10" s="28"/>
      <c r="F10" s="29"/>
      <c r="G10" s="30" t="s">
        <v>21</v>
      </c>
      <c r="H10" s="31"/>
      <c r="I10" s="32">
        <f>'دراسة الجدوى '!$I$10</f>
        <v>0</v>
      </c>
      <c r="J10" s="33"/>
      <c r="L10" s="52" t="s">
        <v>22</v>
      </c>
      <c r="M10" s="53"/>
      <c r="N10" s="54">
        <v>25000</v>
      </c>
      <c r="O10" s="55"/>
    </row>
    <row r="11" spans="1:15" ht="2.5" customHeight="1" x14ac:dyDescent="0.35">
      <c r="A11" s="56"/>
      <c r="B11" s="57"/>
      <c r="C11" s="58"/>
      <c r="D11" s="58"/>
      <c r="E11" s="59"/>
      <c r="F11" s="29"/>
      <c r="G11" s="60"/>
      <c r="H11" s="61"/>
      <c r="I11" s="62"/>
      <c r="J11" s="45"/>
      <c r="L11" s="46"/>
      <c r="M11" s="47"/>
      <c r="N11" s="48"/>
      <c r="O11" s="49"/>
    </row>
    <row r="12" spans="1:15" x14ac:dyDescent="0.35">
      <c r="A12" s="50" t="s">
        <v>23</v>
      </c>
      <c r="B12" s="51"/>
      <c r="C12" s="63">
        <f>'دراسة الجدوى '!$C$12</f>
        <v>0</v>
      </c>
      <c r="D12" s="64"/>
      <c r="E12" s="65"/>
      <c r="F12" s="66"/>
      <c r="G12" s="30" t="s">
        <v>24</v>
      </c>
      <c r="H12" s="31"/>
      <c r="I12" s="67" t="str">
        <f>IFERROR(ROUNDUP(I8/I10,0),"")</f>
        <v/>
      </c>
      <c r="J12" s="68"/>
      <c r="K12" s="61"/>
      <c r="L12" s="35" t="s">
        <v>25</v>
      </c>
      <c r="M12" s="36">
        <v>0.1</v>
      </c>
      <c r="N12" s="37">
        <f>I20*M12</f>
        <v>0</v>
      </c>
      <c r="O12" s="38" t="str">
        <f>IFERROR(I22*M12,"")</f>
        <v/>
      </c>
    </row>
    <row r="13" spans="1:15" ht="3" customHeight="1" x14ac:dyDescent="0.35">
      <c r="A13" s="56"/>
      <c r="B13" s="57"/>
      <c r="C13" s="58"/>
      <c r="D13" s="58"/>
      <c r="E13" s="59"/>
      <c r="F13" s="29"/>
      <c r="G13" s="69"/>
      <c r="H13" s="8"/>
      <c r="I13" s="70"/>
      <c r="J13" s="71"/>
      <c r="L13" s="72"/>
      <c r="M13" s="73"/>
      <c r="N13" s="74"/>
      <c r="O13" s="49"/>
    </row>
    <row r="14" spans="1:15" ht="15" customHeight="1" x14ac:dyDescent="0.35">
      <c r="A14" s="30" t="s">
        <v>26</v>
      </c>
      <c r="B14" s="31"/>
      <c r="C14" s="75">
        <f>'دراسة الجدوى '!$C$14</f>
        <v>0</v>
      </c>
      <c r="D14" s="75"/>
      <c r="E14" s="76"/>
      <c r="F14" s="29"/>
      <c r="G14" s="30" t="s">
        <v>27</v>
      </c>
      <c r="H14" s="77"/>
      <c r="I14" s="78" t="str">
        <f>IFERROR(I12*C22,"")</f>
        <v/>
      </c>
      <c r="J14" s="79"/>
      <c r="K14" s="34"/>
      <c r="L14" s="35" t="s">
        <v>28</v>
      </c>
      <c r="M14" s="36">
        <v>0.05</v>
      </c>
      <c r="N14" s="37">
        <f>I20*M14</f>
        <v>0</v>
      </c>
      <c r="O14" s="38" t="str">
        <f>IFERROR(I22*M14,"")</f>
        <v/>
      </c>
    </row>
    <row r="15" spans="1:15" ht="3" customHeight="1" thickBot="1" x14ac:dyDescent="0.4">
      <c r="A15" s="56"/>
      <c r="B15" s="57"/>
      <c r="C15" s="80"/>
      <c r="D15" s="80"/>
      <c r="E15" s="81"/>
      <c r="F15" s="29"/>
      <c r="G15" s="69"/>
      <c r="H15" s="82"/>
      <c r="I15" s="83"/>
      <c r="J15" s="84"/>
      <c r="K15" s="61"/>
      <c r="L15" s="72"/>
      <c r="M15" s="73"/>
      <c r="N15" s="74"/>
      <c r="O15" s="49"/>
    </row>
    <row r="16" spans="1:15" ht="15" customHeight="1" thickBot="1" x14ac:dyDescent="0.4">
      <c r="A16" s="85" t="s">
        <v>29</v>
      </c>
      <c r="B16" s="86"/>
      <c r="C16" s="87">
        <f>'دراسة الجدوى '!$C$16</f>
        <v>0</v>
      </c>
      <c r="D16" s="87"/>
      <c r="E16" s="88"/>
      <c r="F16" s="29"/>
      <c r="G16" s="89" t="s">
        <v>30</v>
      </c>
      <c r="H16" s="90"/>
      <c r="I16" s="78">
        <f>IFERROR(ROUNDUP(I8/15,0),"")</f>
        <v>0</v>
      </c>
      <c r="J16" s="79"/>
      <c r="K16" s="91"/>
      <c r="L16" s="92" t="s">
        <v>31</v>
      </c>
      <c r="M16" s="93">
        <f>SUM(M8:M14)</f>
        <v>0.49999999999999994</v>
      </c>
      <c r="N16" s="94">
        <f>I20*M16</f>
        <v>0</v>
      </c>
      <c r="O16" s="95" t="str">
        <f>IFERROR(I22*M16,"")</f>
        <v/>
      </c>
    </row>
    <row r="17" spans="1:15" ht="3" customHeight="1" thickBot="1" x14ac:dyDescent="0.4">
      <c r="A17" s="56"/>
      <c r="B17" s="57"/>
      <c r="C17" s="80"/>
      <c r="D17" s="80"/>
      <c r="E17" s="81"/>
      <c r="F17" s="29"/>
      <c r="G17" s="69"/>
      <c r="H17" s="29"/>
      <c r="I17" s="96"/>
      <c r="J17" s="97"/>
      <c r="K17" s="61"/>
      <c r="L17" s="98"/>
      <c r="M17" s="98">
        <v>4</v>
      </c>
      <c r="N17" s="99"/>
      <c r="O17" s="99"/>
    </row>
    <row r="18" spans="1:15" ht="15" customHeight="1" x14ac:dyDescent="0.35">
      <c r="A18" s="30" t="s">
        <v>32</v>
      </c>
      <c r="B18" s="31"/>
      <c r="C18" s="100" t="str">
        <f>IFERROR(C14/C16,"")</f>
        <v/>
      </c>
      <c r="D18" s="100"/>
      <c r="E18" s="101"/>
      <c r="F18" s="29"/>
      <c r="G18" s="89" t="s">
        <v>33</v>
      </c>
      <c r="H18" s="90"/>
      <c r="I18" s="102" t="str">
        <f>IFERROR((C20-C22)+I14+I16,"")</f>
        <v/>
      </c>
      <c r="J18" s="103"/>
      <c r="K18" s="61"/>
      <c r="L18" s="104" t="s">
        <v>34</v>
      </c>
      <c r="M18" s="105">
        <v>0.05</v>
      </c>
      <c r="N18" s="106">
        <f>I20*M18</f>
        <v>0</v>
      </c>
      <c r="O18" s="107" t="str">
        <f>IFERROR(I22*M18,"")</f>
        <v/>
      </c>
    </row>
    <row r="19" spans="1:15" ht="3" customHeight="1" x14ac:dyDescent="0.35">
      <c r="A19" s="56"/>
      <c r="B19" s="57"/>
      <c r="C19" s="80"/>
      <c r="D19" s="80">
        <v>84000</v>
      </c>
      <c r="E19" s="81"/>
      <c r="F19" s="29"/>
      <c r="G19" s="69"/>
      <c r="H19" s="8"/>
      <c r="I19" s="70"/>
      <c r="J19" s="108"/>
      <c r="L19" s="109"/>
      <c r="M19" s="110"/>
      <c r="N19" s="111"/>
      <c r="O19" s="112"/>
    </row>
    <row r="20" spans="1:15" ht="15" customHeight="1" x14ac:dyDescent="0.35">
      <c r="A20" s="85" t="s">
        <v>35</v>
      </c>
      <c r="B20" s="86"/>
      <c r="C20" s="87">
        <f>'دراسة الجدوى '!$C$20</f>
        <v>0</v>
      </c>
      <c r="D20" s="87"/>
      <c r="E20" s="88"/>
      <c r="F20" s="61"/>
      <c r="G20" s="30" t="s">
        <v>36</v>
      </c>
      <c r="H20" s="31"/>
      <c r="I20" s="113">
        <f>IFERROR(I8*C14,"")</f>
        <v>0</v>
      </c>
      <c r="J20" s="114"/>
      <c r="K20" s="115"/>
      <c r="L20" s="35" t="s">
        <v>37</v>
      </c>
      <c r="M20" s="36">
        <v>0.05</v>
      </c>
      <c r="N20" s="37">
        <f>I20*M20</f>
        <v>0</v>
      </c>
      <c r="O20" s="38" t="str">
        <f>IFERROR(I22*M20,"")</f>
        <v/>
      </c>
    </row>
    <row r="21" spans="1:15" ht="3" customHeight="1" x14ac:dyDescent="0.35">
      <c r="A21" s="56"/>
      <c r="B21" s="57"/>
      <c r="C21" s="80"/>
      <c r="D21" s="80"/>
      <c r="E21" s="81"/>
      <c r="F21" s="61"/>
      <c r="G21" s="69"/>
      <c r="H21" s="29"/>
      <c r="I21" s="96"/>
      <c r="J21" s="71"/>
      <c r="K21" s="116"/>
      <c r="L21" s="117"/>
      <c r="M21" s="117"/>
      <c r="N21" s="118"/>
      <c r="O21" s="112"/>
    </row>
    <row r="22" spans="1:15" ht="15" customHeight="1" thickBot="1" x14ac:dyDescent="0.4">
      <c r="A22" s="119" t="s">
        <v>38</v>
      </c>
      <c r="B22" s="120"/>
      <c r="C22" s="121">
        <f>'دراسة الجدوى '!$C$22</f>
        <v>0</v>
      </c>
      <c r="D22" s="121"/>
      <c r="E22" s="122"/>
      <c r="F22" s="61"/>
      <c r="G22" s="30" t="s">
        <v>70</v>
      </c>
      <c r="H22" s="31"/>
      <c r="I22" s="219" t="str">
        <f>IFERROR(I20/C16,"")</f>
        <v/>
      </c>
      <c r="J22" s="220"/>
      <c r="K22" s="125"/>
      <c r="L22" s="126" t="s">
        <v>40</v>
      </c>
      <c r="M22" s="127">
        <v>0.4</v>
      </c>
      <c r="N22" s="128">
        <f>I20*M22</f>
        <v>0</v>
      </c>
      <c r="O22" s="129" t="str">
        <f>IFERROR(I22*M22,"")</f>
        <v/>
      </c>
    </row>
    <row r="23" spans="1:15" ht="3" customHeight="1" x14ac:dyDescent="0.35">
      <c r="A23" s="130"/>
      <c r="B23" s="130"/>
      <c r="C23" s="80"/>
      <c r="D23" s="80"/>
      <c r="E23" s="80"/>
      <c r="F23" s="61"/>
      <c r="G23" s="69"/>
      <c r="H23" s="29"/>
      <c r="I23" s="96"/>
      <c r="J23" s="97"/>
      <c r="K23" s="116"/>
    </row>
    <row r="24" spans="1:15" ht="16.5" customHeight="1" thickBot="1" x14ac:dyDescent="0.4">
      <c r="A24" s="131"/>
      <c r="B24" s="131"/>
      <c r="F24" s="61"/>
      <c r="G24" s="132" t="s">
        <v>41</v>
      </c>
      <c r="H24" s="133"/>
      <c r="I24" s="134" t="str">
        <f>IFERROR((I20*M8)/I18,"")</f>
        <v/>
      </c>
      <c r="J24" s="135"/>
      <c r="K24" s="125"/>
    </row>
    <row r="25" spans="1:15" ht="3" hidden="1" customHeight="1" x14ac:dyDescent="0.35">
      <c r="A25" s="57"/>
      <c r="B25" s="57"/>
      <c r="C25" s="80"/>
      <c r="D25" s="80"/>
      <c r="E25" s="80"/>
      <c r="F25" s="61"/>
      <c r="G25" s="136"/>
      <c r="H25" s="29"/>
      <c r="I25" s="29"/>
      <c r="J25" s="137"/>
      <c r="K25" s="116"/>
    </row>
    <row r="26" spans="1:15" ht="18" customHeight="1" thickBot="1" x14ac:dyDescent="0.4"/>
    <row r="27" spans="1:15" ht="15.75" customHeight="1" thickBot="1" x14ac:dyDescent="0.4">
      <c r="A27" s="138" t="s">
        <v>42</v>
      </c>
      <c r="B27" s="139"/>
      <c r="C27" s="139"/>
      <c r="D27" s="140"/>
      <c r="G27" s="141" t="s">
        <v>43</v>
      </c>
      <c r="H27" s="142"/>
      <c r="I27" s="142"/>
      <c r="J27" s="143"/>
      <c r="K27" s="112"/>
      <c r="L27" s="144"/>
    </row>
    <row r="28" spans="1:15" ht="15.75" customHeight="1" thickBot="1" x14ac:dyDescent="0.4">
      <c r="A28" s="145" t="s">
        <v>44</v>
      </c>
      <c r="B28" s="146" t="s">
        <v>45</v>
      </c>
      <c r="C28" s="147" t="s">
        <v>46</v>
      </c>
      <c r="D28" s="148"/>
      <c r="G28" s="149" t="s">
        <v>47</v>
      </c>
      <c r="H28" s="147" t="s">
        <v>45</v>
      </c>
      <c r="I28" s="150" t="s">
        <v>49</v>
      </c>
      <c r="J28" s="151" t="s">
        <v>71</v>
      </c>
      <c r="K28" s="144"/>
      <c r="L28" s="144"/>
    </row>
    <row r="29" spans="1:15" ht="15.75" customHeight="1" x14ac:dyDescent="0.35">
      <c r="A29" s="152">
        <v>1</v>
      </c>
      <c r="B29" s="153">
        <v>8333</v>
      </c>
      <c r="C29" s="154" t="str">
        <f>IFERROR(IF(I24*A29&gt;B29,B29,I24*A29),"")</f>
        <v/>
      </c>
      <c r="D29" s="155"/>
      <c r="G29" s="156" t="s">
        <v>51</v>
      </c>
      <c r="H29" s="157">
        <v>7000</v>
      </c>
      <c r="I29" s="158">
        <f>IFERROR(ROUNDUP(I8/25,0)*2,"")</f>
        <v>0</v>
      </c>
      <c r="J29" s="159"/>
      <c r="K29" s="112"/>
      <c r="L29" s="112"/>
    </row>
    <row r="30" spans="1:15" ht="15.75" customHeight="1" x14ac:dyDescent="0.35">
      <c r="A30" s="152">
        <v>2</v>
      </c>
      <c r="B30" s="160">
        <v>16666</v>
      </c>
      <c r="C30" s="161" t="str">
        <f>IFERROR(IF(I24*A30&gt;B30,B30,I24*A30),"")</f>
        <v/>
      </c>
      <c r="D30" s="162"/>
      <c r="G30" s="163" t="s">
        <v>52</v>
      </c>
      <c r="H30" s="164">
        <v>20000</v>
      </c>
      <c r="I30" s="165"/>
      <c r="J30" s="166"/>
      <c r="K30" s="112"/>
      <c r="L30" s="112"/>
    </row>
    <row r="31" spans="1:15" ht="15" thickBot="1" x14ac:dyDescent="0.4">
      <c r="A31" s="167">
        <v>3</v>
      </c>
      <c r="B31" s="168">
        <v>25000</v>
      </c>
      <c r="C31" s="169" t="str">
        <f>IFERROR(IF(I24*A31&gt;B31,B31,I24*A31),"")</f>
        <v/>
      </c>
      <c r="D31" s="170"/>
      <c r="G31" s="163" t="s">
        <v>53</v>
      </c>
      <c r="H31" s="171">
        <v>20000</v>
      </c>
      <c r="I31" s="165"/>
      <c r="J31" s="166"/>
      <c r="K31" s="112"/>
      <c r="L31" s="112"/>
    </row>
    <row r="32" spans="1:15" ht="32.5" customHeight="1" thickBot="1" x14ac:dyDescent="0.4">
      <c r="A32" s="172"/>
      <c r="B32" s="173"/>
      <c r="G32" s="174" t="s">
        <v>54</v>
      </c>
      <c r="H32" s="175">
        <v>5000</v>
      </c>
      <c r="I32" s="176"/>
      <c r="J32" s="221"/>
      <c r="K32" s="112"/>
      <c r="L32" s="112"/>
    </row>
    <row r="33" spans="1:15" ht="15" thickBot="1" x14ac:dyDescent="0.4">
      <c r="G33" s="222" t="s">
        <v>55</v>
      </c>
      <c r="H33" s="223"/>
      <c r="I33" s="224">
        <f>SUM(J29:J32)</f>
        <v>0</v>
      </c>
      <c r="J33" s="225"/>
      <c r="K33" s="112"/>
      <c r="L33" s="144"/>
    </row>
    <row r="34" spans="1:15" ht="15" customHeight="1" thickBot="1" x14ac:dyDescent="0.4"/>
    <row r="35" spans="1:15" x14ac:dyDescent="0.35">
      <c r="A35" s="182" t="s">
        <v>56</v>
      </c>
      <c r="B35" s="183"/>
      <c r="C35" s="184"/>
      <c r="D35" s="184"/>
      <c r="E35" s="185"/>
      <c r="G35" s="186" t="s">
        <v>57</v>
      </c>
      <c r="H35" s="187"/>
      <c r="I35" s="188"/>
      <c r="J35" s="189"/>
      <c r="K35" s="190"/>
      <c r="L35" s="191" t="s">
        <v>58</v>
      </c>
      <c r="M35" s="192"/>
      <c r="N35" s="192"/>
      <c r="O35" s="193"/>
    </row>
    <row r="36" spans="1:15" x14ac:dyDescent="0.35">
      <c r="A36" s="89" t="s">
        <v>59</v>
      </c>
      <c r="B36" s="90"/>
      <c r="C36" s="194"/>
      <c r="D36" s="195"/>
      <c r="E36" s="196"/>
      <c r="G36" s="197" t="s">
        <v>59</v>
      </c>
      <c r="H36" s="198"/>
      <c r="I36" s="199"/>
      <c r="J36" s="200"/>
      <c r="K36" s="190"/>
      <c r="L36" s="197" t="s">
        <v>60</v>
      </c>
      <c r="M36" s="201"/>
      <c r="N36" s="201"/>
      <c r="O36" s="202"/>
    </row>
    <row r="37" spans="1:15" ht="15" thickBot="1" x14ac:dyDescent="0.4">
      <c r="A37" s="203" t="s">
        <v>61</v>
      </c>
      <c r="B37" s="204"/>
      <c r="C37" s="121"/>
      <c r="D37" s="121"/>
      <c r="E37" s="122"/>
      <c r="G37" s="205" t="s">
        <v>61</v>
      </c>
      <c r="H37" s="206"/>
      <c r="I37" s="207"/>
      <c r="J37" s="208"/>
      <c r="K37" s="190"/>
      <c r="L37" s="197" t="s">
        <v>59</v>
      </c>
      <c r="M37" s="209"/>
      <c r="N37" s="210"/>
      <c r="O37" s="211"/>
    </row>
    <row r="38" spans="1:15" ht="15.75" customHeight="1" x14ac:dyDescent="0.35">
      <c r="A38" s="172"/>
      <c r="B38" s="172"/>
      <c r="C38" s="212"/>
      <c r="D38" s="212"/>
      <c r="E38" s="212"/>
      <c r="F38" s="213"/>
      <c r="G38" s="214"/>
      <c r="H38" s="214"/>
      <c r="I38" s="212"/>
      <c r="J38" s="215"/>
      <c r="K38" s="190"/>
      <c r="L38" s="82"/>
      <c r="M38" s="216"/>
      <c r="N38" s="216"/>
      <c r="O38" s="216"/>
    </row>
    <row r="39" spans="1:15" x14ac:dyDescent="0.35">
      <c r="A39" s="217" t="s">
        <v>62</v>
      </c>
      <c r="B39" s="217"/>
      <c r="C39" s="217"/>
      <c r="D39" s="212"/>
      <c r="E39" s="212"/>
      <c r="F39" s="213"/>
      <c r="G39" s="214"/>
      <c r="H39" s="214"/>
      <c r="I39" s="212"/>
      <c r="J39" s="215"/>
      <c r="K39" s="190"/>
      <c r="L39" s="82"/>
      <c r="M39" s="216"/>
      <c r="N39" s="216"/>
      <c r="O39" s="216"/>
    </row>
    <row r="40" spans="1:15" x14ac:dyDescent="0.35">
      <c r="A40" s="218" t="b">
        <v>0</v>
      </c>
      <c r="B40" s="1" t="s">
        <v>63</v>
      </c>
      <c r="C40" s="218" t="b">
        <v>0</v>
      </c>
      <c r="D40" s="1" t="s">
        <v>72</v>
      </c>
    </row>
  </sheetData>
  <sheetProtection algorithmName="SHA-512" hashValue="yYfktmyQENclf7n4+nNKosBF6+DDSqh6i6yNv657LBuZrkzIf3Yj66MBQceCQcQVnI2CoSsU/3GpuKotj25bMg==" saltValue="JrC9P1esjSeAKh4SgE+WuA==" spinCount="100000" sheet="1" formatCells="0" formatColumns="0" formatRows="0" insertColumns="0" insertRows="0" insertHyperlinks="0" deleteColumns="0" deleteRows="0" sort="0" autoFilter="0" pivotTables="0"/>
  <mergeCells count="63">
    <mergeCell ref="A37:B37"/>
    <mergeCell ref="C37:E37"/>
    <mergeCell ref="H37:J37"/>
    <mergeCell ref="M37:O37"/>
    <mergeCell ref="A39:C39"/>
    <mergeCell ref="A35:B35"/>
    <mergeCell ref="C35:E35"/>
    <mergeCell ref="H35:J35"/>
    <mergeCell ref="L35:O35"/>
    <mergeCell ref="A36:B36"/>
    <mergeCell ref="C36:E36"/>
    <mergeCell ref="H36:J36"/>
    <mergeCell ref="M36:O36"/>
    <mergeCell ref="A27:D27"/>
    <mergeCell ref="G27:J27"/>
    <mergeCell ref="C29:D29"/>
    <mergeCell ref="C30:D30"/>
    <mergeCell ref="C31:D31"/>
    <mergeCell ref="G33:H33"/>
    <mergeCell ref="I33:J33"/>
    <mergeCell ref="A22:B22"/>
    <mergeCell ref="C22:E22"/>
    <mergeCell ref="G22:H22"/>
    <mergeCell ref="I22:J22"/>
    <mergeCell ref="A24:B24"/>
    <mergeCell ref="G24:H24"/>
    <mergeCell ref="I24:J24"/>
    <mergeCell ref="A18:B18"/>
    <mergeCell ref="C18:E18"/>
    <mergeCell ref="G18:H18"/>
    <mergeCell ref="I18:J18"/>
    <mergeCell ref="A20:B20"/>
    <mergeCell ref="C20:E20"/>
    <mergeCell ref="G20:H20"/>
    <mergeCell ref="I20:J20"/>
    <mergeCell ref="A14:B14"/>
    <mergeCell ref="C14:E14"/>
    <mergeCell ref="G14:H14"/>
    <mergeCell ref="I14:J14"/>
    <mergeCell ref="A16:B16"/>
    <mergeCell ref="C16:E16"/>
    <mergeCell ref="G16:H16"/>
    <mergeCell ref="I16:J16"/>
    <mergeCell ref="L10:M10"/>
    <mergeCell ref="N10:O10"/>
    <mergeCell ref="A12:B12"/>
    <mergeCell ref="C12:E12"/>
    <mergeCell ref="G12:H12"/>
    <mergeCell ref="I12:J12"/>
    <mergeCell ref="A8:B8"/>
    <mergeCell ref="C8:E8"/>
    <mergeCell ref="G8:H8"/>
    <mergeCell ref="I8:J8"/>
    <mergeCell ref="A10:B10"/>
    <mergeCell ref="C10:E10"/>
    <mergeCell ref="G10:H10"/>
    <mergeCell ref="I10:J10"/>
    <mergeCell ref="B1:F4"/>
    <mergeCell ref="G1:K4"/>
    <mergeCell ref="B5:M5"/>
    <mergeCell ref="A6:E7"/>
    <mergeCell ref="G6:J7"/>
    <mergeCell ref="L6:O6"/>
  </mergeCells>
  <conditionalFormatting sqref="I29">
    <cfRule type="cellIs" dxfId="34" priority="11" operator="greaterThan">
      <formula>ROUNDUP($I$8/25,0)*2</formula>
    </cfRule>
    <cfRule type="cellIs" dxfId="33" priority="12" operator="equal">
      <formula>0</formula>
    </cfRule>
  </conditionalFormatting>
  <conditionalFormatting sqref="I16:J16">
    <cfRule type="cellIs" dxfId="32" priority="4" operator="equal">
      <formula>0</formula>
    </cfRule>
  </conditionalFormatting>
  <conditionalFormatting sqref="I20:J20">
    <cfRule type="cellIs" dxfId="31" priority="5" operator="equal">
      <formula>0</formula>
    </cfRule>
  </conditionalFormatting>
  <conditionalFormatting sqref="I33:J33">
    <cfRule type="cellIs" dxfId="30" priority="2" operator="equal">
      <formula>0</formula>
    </cfRule>
  </conditionalFormatting>
  <conditionalFormatting sqref="I33:L33">
    <cfRule type="cellIs" dxfId="29" priority="3" operator="greaterThan">
      <formula>$O$12</formula>
    </cfRule>
  </conditionalFormatting>
  <conditionalFormatting sqref="J29:J32">
    <cfRule type="cellIs" dxfId="28" priority="8" operator="equal">
      <formula>0</formula>
    </cfRule>
  </conditionalFormatting>
  <conditionalFormatting sqref="K29:K32">
    <cfRule type="cellIs" dxfId="27" priority="7" operator="equal">
      <formula>0</formula>
    </cfRule>
  </conditionalFormatting>
  <conditionalFormatting sqref="K33:L33">
    <cfRule type="cellIs" dxfId="26" priority="6" operator="equal">
      <formula>0</formula>
    </cfRule>
  </conditionalFormatting>
  <conditionalFormatting sqref="N8:O8 N12:O12 N14:O14 N18:O18 N20:O20 N22:O22 I24:J24">
    <cfRule type="cellIs" dxfId="25" priority="10" operator="equal">
      <formula>0</formula>
    </cfRule>
  </conditionalFormatting>
  <conditionalFormatting sqref="N16:O16">
    <cfRule type="cellIs" dxfId="24" priority="9" operator="equal">
      <formula>0</formula>
    </cfRule>
  </conditionalFormatting>
  <conditionalFormatting sqref="C8:E8 C10:E10 C12:E12 C14:E14 C16:E16 C20:E20 C22:E22 I10:J10">
    <cfRule type="cellIs" dxfId="23" priority="1" operator="equal">
      <formula>0</formula>
    </cfRule>
  </conditionalFormatting>
  <pageMargins left="0.7" right="0.7" top="0.75" bottom="0.75" header="0.3" footer="0.3"/>
  <pageSetup scale="76" fitToHeight="0" orientation="landscape" r:id="rId1"/>
  <headerFoot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4053-236E-40E8-82D8-0BDCD4357670}">
  <sheetPr>
    <pageSetUpPr fitToPage="1"/>
  </sheetPr>
  <dimension ref="A1:O56"/>
  <sheetViews>
    <sheetView rightToLeft="1" showWhiteSpace="0" view="pageBreakPreview" zoomScaleNormal="100" zoomScaleSheetLayoutView="115" zoomScalePageLayoutView="94" workbookViewId="0">
      <selection activeCell="C12" sqref="C12:E12"/>
    </sheetView>
  </sheetViews>
  <sheetFormatPr defaultColWidth="9.1796875" defaultRowHeight="14.5" x14ac:dyDescent="0.35"/>
  <cols>
    <col min="1" max="1" width="8.54296875" style="1" customWidth="1"/>
    <col min="2" max="2" width="14.81640625" style="1" customWidth="1"/>
    <col min="3" max="3" width="6.453125" style="1" customWidth="1"/>
    <col min="4" max="4" width="12.1796875" style="1" customWidth="1"/>
    <col min="5" max="5" width="11.54296875" style="1" customWidth="1"/>
    <col min="6" max="6" width="2.453125" style="1" customWidth="1"/>
    <col min="7" max="7" width="15.54296875" style="1" customWidth="1"/>
    <col min="8" max="8" width="9.453125" style="1" customWidth="1"/>
    <col min="9" max="10" width="14.453125" style="1" customWidth="1"/>
    <col min="11" max="11" width="1.1796875" style="1" customWidth="1"/>
    <col min="12" max="12" width="22.1796875" style="1" customWidth="1"/>
    <col min="13" max="13" width="10" style="1" customWidth="1"/>
    <col min="14" max="14" width="12.453125" style="1" customWidth="1"/>
    <col min="15" max="15" width="14.453125" style="1" customWidth="1"/>
    <col min="16" max="16384" width="9.1796875" style="1"/>
  </cols>
  <sheetData>
    <row r="1" spans="1:15" ht="15" customHeight="1" x14ac:dyDescent="0.35">
      <c r="B1" s="2" t="s">
        <v>0</v>
      </c>
      <c r="C1" s="3"/>
      <c r="D1" s="3"/>
      <c r="E1" s="3"/>
      <c r="F1" s="3"/>
      <c r="G1" s="4" t="s">
        <v>73</v>
      </c>
      <c r="H1" s="4"/>
      <c r="I1" s="4"/>
      <c r="J1" s="4"/>
      <c r="K1" s="4"/>
    </row>
    <row r="2" spans="1:15" ht="15" customHeight="1" x14ac:dyDescent="0.35">
      <c r="B2" s="3"/>
      <c r="C2" s="3"/>
      <c r="D2" s="3"/>
      <c r="E2" s="3"/>
      <c r="F2" s="3"/>
      <c r="G2" s="4"/>
      <c r="H2" s="4"/>
      <c r="I2" s="4"/>
      <c r="J2" s="4"/>
      <c r="K2" s="4"/>
      <c r="M2" s="5" t="s">
        <v>2</v>
      </c>
      <c r="N2" s="6" t="s">
        <v>3</v>
      </c>
    </row>
    <row r="3" spans="1:15" ht="15" customHeight="1" x14ac:dyDescent="0.35">
      <c r="B3" s="3"/>
      <c r="C3" s="3"/>
      <c r="D3" s="3"/>
      <c r="E3" s="3"/>
      <c r="F3" s="3"/>
      <c r="G3" s="4"/>
      <c r="H3" s="4"/>
      <c r="I3" s="4"/>
      <c r="J3" s="4"/>
      <c r="K3" s="4"/>
      <c r="M3" s="5" t="s">
        <v>4</v>
      </c>
      <c r="N3" s="6" t="s">
        <v>5</v>
      </c>
    </row>
    <row r="4" spans="1:15" ht="19" customHeight="1" x14ac:dyDescent="0.35">
      <c r="B4" s="3"/>
      <c r="C4" s="3"/>
      <c r="D4" s="3"/>
      <c r="E4" s="3"/>
      <c r="F4" s="3"/>
      <c r="G4" s="4"/>
      <c r="H4" s="4"/>
      <c r="I4" s="4"/>
      <c r="J4" s="4"/>
      <c r="K4" s="4"/>
      <c r="M4" s="5" t="s">
        <v>6</v>
      </c>
      <c r="N4" s="6" t="s">
        <v>7</v>
      </c>
    </row>
    <row r="5" spans="1:15" ht="65.25" customHeight="1" thickBot="1" x14ac:dyDescent="0.4">
      <c r="B5" s="7" t="s">
        <v>68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5" ht="19.5" customHeight="1" x14ac:dyDescent="0.35">
      <c r="A6" s="9" t="s">
        <v>9</v>
      </c>
      <c r="B6" s="10"/>
      <c r="C6" s="10"/>
      <c r="D6" s="10"/>
      <c r="E6" s="11"/>
      <c r="F6" s="12"/>
      <c r="G6" s="13" t="s">
        <v>10</v>
      </c>
      <c r="H6" s="14"/>
      <c r="I6" s="14"/>
      <c r="J6" s="15"/>
      <c r="K6" s="12"/>
      <c r="L6" s="13" t="s">
        <v>11</v>
      </c>
      <c r="M6" s="14"/>
      <c r="N6" s="14"/>
      <c r="O6" s="15"/>
    </row>
    <row r="7" spans="1:15" ht="18" customHeight="1" x14ac:dyDescent="0.35">
      <c r="A7" s="16"/>
      <c r="B7" s="17"/>
      <c r="C7" s="17"/>
      <c r="D7" s="17"/>
      <c r="E7" s="18"/>
      <c r="F7" s="12"/>
      <c r="G7" s="19"/>
      <c r="H7" s="20"/>
      <c r="I7" s="20"/>
      <c r="J7" s="21"/>
      <c r="K7" s="12"/>
      <c r="L7" s="22" t="s">
        <v>12</v>
      </c>
      <c r="M7" s="23" t="s">
        <v>13</v>
      </c>
      <c r="N7" s="23" t="s">
        <v>14</v>
      </c>
      <c r="O7" s="24" t="s">
        <v>15</v>
      </c>
    </row>
    <row r="8" spans="1:15" x14ac:dyDescent="0.35">
      <c r="A8" s="25" t="s">
        <v>16</v>
      </c>
      <c r="B8" s="26"/>
      <c r="C8" s="27">
        <f>'دراسة الجدوى '!$C$8</f>
        <v>0</v>
      </c>
      <c r="D8" s="27"/>
      <c r="E8" s="28"/>
      <c r="F8" s="29" t="s">
        <v>17</v>
      </c>
      <c r="G8" s="30" t="s">
        <v>69</v>
      </c>
      <c r="H8" s="31"/>
      <c r="I8" s="32">
        <f>'الموازنة المالية '!$I$8</f>
        <v>0</v>
      </c>
      <c r="J8" s="33"/>
      <c r="K8" s="34"/>
      <c r="L8" s="35" t="s">
        <v>19</v>
      </c>
      <c r="M8" s="36">
        <v>0.35</v>
      </c>
      <c r="N8" s="37">
        <f>I20*M8</f>
        <v>0</v>
      </c>
      <c r="O8" s="38" t="str">
        <f>IFERROR(I22*M8,"")</f>
        <v/>
      </c>
    </row>
    <row r="9" spans="1:15" ht="3" customHeight="1" x14ac:dyDescent="0.35">
      <c r="A9" s="39"/>
      <c r="B9" s="40"/>
      <c r="C9" s="41"/>
      <c r="D9" s="41"/>
      <c r="E9" s="42"/>
      <c r="F9" s="29"/>
      <c r="G9" s="43"/>
      <c r="H9" s="44"/>
      <c r="I9" s="44"/>
      <c r="J9" s="45"/>
      <c r="L9" s="46"/>
      <c r="M9" s="47"/>
      <c r="N9" s="48"/>
      <c r="O9" s="49"/>
    </row>
    <row r="10" spans="1:15" ht="19" customHeight="1" x14ac:dyDescent="0.35">
      <c r="A10" s="50" t="s">
        <v>20</v>
      </c>
      <c r="B10" s="51"/>
      <c r="C10" s="27">
        <f>'دراسة الجدوى '!$C$10</f>
        <v>0</v>
      </c>
      <c r="D10" s="27"/>
      <c r="E10" s="28"/>
      <c r="F10" s="29"/>
      <c r="G10" s="30" t="s">
        <v>21</v>
      </c>
      <c r="H10" s="31"/>
      <c r="I10" s="32">
        <f>'الموازنة المالية '!$I$10</f>
        <v>0</v>
      </c>
      <c r="J10" s="33"/>
      <c r="L10" s="52" t="s">
        <v>22</v>
      </c>
      <c r="M10" s="53"/>
      <c r="N10" s="54">
        <v>25000</v>
      </c>
      <c r="O10" s="55"/>
    </row>
    <row r="11" spans="1:15" ht="2.5" customHeight="1" x14ac:dyDescent="0.35">
      <c r="A11" s="56"/>
      <c r="B11" s="57"/>
      <c r="C11" s="58"/>
      <c r="D11" s="58"/>
      <c r="E11" s="59"/>
      <c r="F11" s="29"/>
      <c r="G11" s="60"/>
      <c r="H11" s="61"/>
      <c r="I11" s="62"/>
      <c r="J11" s="45"/>
      <c r="L11" s="46"/>
      <c r="M11" s="47"/>
      <c r="N11" s="48"/>
      <c r="O11" s="49"/>
    </row>
    <row r="12" spans="1:15" x14ac:dyDescent="0.35">
      <c r="A12" s="50" t="s">
        <v>23</v>
      </c>
      <c r="B12" s="51"/>
      <c r="C12" s="63">
        <f>'الموازنة المالية '!$C$12</f>
        <v>0</v>
      </c>
      <c r="D12" s="64"/>
      <c r="E12" s="65"/>
      <c r="F12" s="66"/>
      <c r="G12" s="30" t="s">
        <v>24</v>
      </c>
      <c r="H12" s="31"/>
      <c r="I12" s="67" t="str">
        <f>IFERROR(ROUNDUP(I8/I10,0),"")</f>
        <v/>
      </c>
      <c r="J12" s="68"/>
      <c r="K12" s="61"/>
      <c r="L12" s="35" t="s">
        <v>74</v>
      </c>
      <c r="M12" s="36">
        <v>0.1</v>
      </c>
      <c r="N12" s="37">
        <f>I20*M12</f>
        <v>0</v>
      </c>
      <c r="O12" s="38" t="str">
        <f>IFERROR(I22*M12,"")</f>
        <v/>
      </c>
    </row>
    <row r="13" spans="1:15" ht="3" customHeight="1" x14ac:dyDescent="0.35">
      <c r="A13" s="56"/>
      <c r="B13" s="57"/>
      <c r="C13" s="58"/>
      <c r="D13" s="58"/>
      <c r="E13" s="59"/>
      <c r="F13" s="29"/>
      <c r="G13" s="69"/>
      <c r="H13" s="8"/>
      <c r="I13" s="70"/>
      <c r="J13" s="71"/>
      <c r="L13" s="72"/>
      <c r="M13" s="226"/>
      <c r="N13" s="74"/>
      <c r="O13" s="49"/>
    </row>
    <row r="14" spans="1:15" ht="15" customHeight="1" x14ac:dyDescent="0.35">
      <c r="A14" s="30" t="s">
        <v>26</v>
      </c>
      <c r="B14" s="31"/>
      <c r="C14" s="75">
        <f>'الموازنة المالية '!$C$14</f>
        <v>0</v>
      </c>
      <c r="D14" s="75"/>
      <c r="E14" s="76"/>
      <c r="F14" s="29"/>
      <c r="G14" s="30" t="s">
        <v>27</v>
      </c>
      <c r="H14" s="77"/>
      <c r="I14" s="78" t="str">
        <f>IFERROR(I12*C22,"")</f>
        <v/>
      </c>
      <c r="J14" s="79"/>
      <c r="K14" s="34"/>
      <c r="L14" s="35" t="s">
        <v>28</v>
      </c>
      <c r="M14" s="36">
        <v>0.05</v>
      </c>
      <c r="N14" s="37">
        <f>I20*M14</f>
        <v>0</v>
      </c>
      <c r="O14" s="38" t="str">
        <f>IFERROR(I22*M14,"")</f>
        <v/>
      </c>
    </row>
    <row r="15" spans="1:15" ht="3" customHeight="1" thickBot="1" x14ac:dyDescent="0.4">
      <c r="A15" s="56"/>
      <c r="B15" s="57"/>
      <c r="C15" s="80"/>
      <c r="D15" s="80"/>
      <c r="E15" s="81"/>
      <c r="F15" s="29"/>
      <c r="G15" s="69"/>
      <c r="H15" s="82"/>
      <c r="I15" s="83"/>
      <c r="J15" s="84"/>
      <c r="K15" s="61"/>
      <c r="L15" s="72"/>
      <c r="M15" s="73"/>
      <c r="N15" s="74"/>
      <c r="O15" s="49"/>
    </row>
    <row r="16" spans="1:15" ht="15" customHeight="1" thickBot="1" x14ac:dyDescent="0.4">
      <c r="A16" s="85" t="s">
        <v>29</v>
      </c>
      <c r="B16" s="86"/>
      <c r="C16" s="87">
        <f>'الموازنة المالية '!$C$16</f>
        <v>0</v>
      </c>
      <c r="D16" s="87"/>
      <c r="E16" s="88"/>
      <c r="F16" s="29"/>
      <c r="G16" s="227" t="s">
        <v>30</v>
      </c>
      <c r="H16" s="228"/>
      <c r="I16" s="78">
        <f>IFERROR(ROUNDUP(I8/15,0),"")</f>
        <v>0</v>
      </c>
      <c r="J16" s="79"/>
      <c r="K16" s="91"/>
      <c r="L16" s="92" t="s">
        <v>31</v>
      </c>
      <c r="M16" s="93">
        <f>SUM(M8:M14)</f>
        <v>0.49999999999999994</v>
      </c>
      <c r="N16" s="94">
        <f>I20*M16</f>
        <v>0</v>
      </c>
      <c r="O16" s="95" t="str">
        <f>IFERROR(I22*M16,"")</f>
        <v/>
      </c>
    </row>
    <row r="17" spans="1:15" ht="3" customHeight="1" thickBot="1" x14ac:dyDescent="0.4">
      <c r="A17" s="56"/>
      <c r="B17" s="57"/>
      <c r="C17" s="80"/>
      <c r="D17" s="80"/>
      <c r="E17" s="81"/>
      <c r="F17" s="29"/>
      <c r="G17" s="69"/>
      <c r="H17" s="29"/>
      <c r="I17" s="96"/>
      <c r="J17" s="97"/>
      <c r="K17" s="61"/>
      <c r="L17" s="98"/>
      <c r="M17" s="98">
        <v>4</v>
      </c>
      <c r="N17" s="99"/>
      <c r="O17" s="99"/>
    </row>
    <row r="18" spans="1:15" ht="15" customHeight="1" x14ac:dyDescent="0.35">
      <c r="A18" s="30" t="s">
        <v>32</v>
      </c>
      <c r="B18" s="31"/>
      <c r="C18" s="100" t="str">
        <f>IFERROR(C14/C16,"")</f>
        <v/>
      </c>
      <c r="D18" s="100"/>
      <c r="E18" s="101"/>
      <c r="F18" s="29"/>
      <c r="G18" s="89" t="s">
        <v>33</v>
      </c>
      <c r="H18" s="90"/>
      <c r="I18" s="102" t="str">
        <f>IFERROR((C20-C22)+I14+I16,"")</f>
        <v/>
      </c>
      <c r="J18" s="103"/>
      <c r="K18" s="61"/>
      <c r="L18" s="104" t="s">
        <v>34</v>
      </c>
      <c r="M18" s="105">
        <v>0.05</v>
      </c>
      <c r="N18" s="106">
        <f>I20*M18</f>
        <v>0</v>
      </c>
      <c r="O18" s="107" t="str">
        <f>IFERROR(I22*M18,"")</f>
        <v/>
      </c>
    </row>
    <row r="19" spans="1:15" ht="3" customHeight="1" x14ac:dyDescent="0.35">
      <c r="A19" s="56"/>
      <c r="B19" s="57"/>
      <c r="C19" s="80"/>
      <c r="D19" s="80">
        <v>84000</v>
      </c>
      <c r="E19" s="81"/>
      <c r="F19" s="29"/>
      <c r="G19" s="69"/>
      <c r="H19" s="8"/>
      <c r="I19" s="70"/>
      <c r="J19" s="108"/>
      <c r="L19" s="109"/>
      <c r="M19" s="229"/>
      <c r="N19" s="111"/>
      <c r="O19" s="112"/>
    </row>
    <row r="20" spans="1:15" ht="15" customHeight="1" x14ac:dyDescent="0.35">
      <c r="A20" s="85" t="s">
        <v>35</v>
      </c>
      <c r="B20" s="86"/>
      <c r="C20" s="87">
        <f>'الموازنة المالية '!$C$20</f>
        <v>0</v>
      </c>
      <c r="D20" s="87"/>
      <c r="E20" s="88"/>
      <c r="F20" s="61"/>
      <c r="G20" s="30" t="s">
        <v>36</v>
      </c>
      <c r="H20" s="31"/>
      <c r="I20" s="113">
        <f>IFERROR(I8*C14,"")</f>
        <v>0</v>
      </c>
      <c r="J20" s="114"/>
      <c r="K20" s="115"/>
      <c r="L20" s="35" t="s">
        <v>37</v>
      </c>
      <c r="M20" s="36">
        <v>0.05</v>
      </c>
      <c r="N20" s="37">
        <f>I20*M20</f>
        <v>0</v>
      </c>
      <c r="O20" s="38" t="str">
        <f>IFERROR(I22*M20,"")</f>
        <v/>
      </c>
    </row>
    <row r="21" spans="1:15" ht="3" customHeight="1" x14ac:dyDescent="0.35">
      <c r="A21" s="56"/>
      <c r="B21" s="57"/>
      <c r="C21" s="80"/>
      <c r="D21" s="80"/>
      <c r="E21" s="81"/>
      <c r="F21" s="61"/>
      <c r="G21" s="69"/>
      <c r="H21" s="29"/>
      <c r="I21" s="96"/>
      <c r="J21" s="71"/>
      <c r="K21" s="116"/>
      <c r="L21" s="117"/>
      <c r="M21" s="230"/>
      <c r="N21" s="118"/>
      <c r="O21" s="112"/>
    </row>
    <row r="22" spans="1:15" ht="15" customHeight="1" thickBot="1" x14ac:dyDescent="0.4">
      <c r="A22" s="119" t="s">
        <v>38</v>
      </c>
      <c r="B22" s="120"/>
      <c r="C22" s="121">
        <f>'الموازنة المالية '!$C$22</f>
        <v>0</v>
      </c>
      <c r="D22" s="121"/>
      <c r="E22" s="122"/>
      <c r="F22" s="61"/>
      <c r="G22" s="30" t="s">
        <v>70</v>
      </c>
      <c r="H22" s="31"/>
      <c r="I22" s="219" t="str">
        <f>IFERROR(I20/C16,"")</f>
        <v/>
      </c>
      <c r="J22" s="220"/>
      <c r="K22" s="125"/>
      <c r="L22" s="126" t="s">
        <v>40</v>
      </c>
      <c r="M22" s="127">
        <v>0.4</v>
      </c>
      <c r="N22" s="128">
        <f>I20*M22</f>
        <v>0</v>
      </c>
      <c r="O22" s="129" t="str">
        <f>IFERROR(I22*M22,"")</f>
        <v/>
      </c>
    </row>
    <row r="23" spans="1:15" ht="3" customHeight="1" x14ac:dyDescent="0.35">
      <c r="A23" s="130"/>
      <c r="B23" s="130"/>
      <c r="C23" s="80"/>
      <c r="D23" s="80"/>
      <c r="E23" s="80"/>
      <c r="F23" s="61"/>
      <c r="G23" s="69"/>
      <c r="H23" s="29"/>
      <c r="I23" s="96"/>
      <c r="J23" s="97"/>
      <c r="K23" s="116"/>
    </row>
    <row r="24" spans="1:15" ht="16.5" customHeight="1" thickBot="1" x14ac:dyDescent="0.4">
      <c r="A24" s="131"/>
      <c r="B24" s="131"/>
      <c r="F24" s="61"/>
      <c r="G24" s="132" t="s">
        <v>41</v>
      </c>
      <c r="H24" s="133"/>
      <c r="I24" s="134" t="str">
        <f>IFERROR((I20*M8)/I18,"")</f>
        <v/>
      </c>
      <c r="J24" s="135"/>
      <c r="K24" s="125"/>
    </row>
    <row r="25" spans="1:15" ht="3" hidden="1" customHeight="1" x14ac:dyDescent="0.35">
      <c r="A25" s="57"/>
      <c r="B25" s="57"/>
      <c r="C25" s="80"/>
      <c r="D25" s="80"/>
      <c r="E25" s="80"/>
      <c r="F25" s="61"/>
      <c r="G25" s="136"/>
      <c r="H25" s="29"/>
      <c r="I25" s="29"/>
      <c r="J25" s="137"/>
      <c r="K25" s="116"/>
    </row>
    <row r="26" spans="1:15" ht="3.75" customHeight="1" thickBot="1" x14ac:dyDescent="0.4">
      <c r="O26" s="82"/>
    </row>
    <row r="27" spans="1:15" ht="15.75" customHeight="1" thickBot="1" x14ac:dyDescent="0.4">
      <c r="A27" s="231" t="s">
        <v>75</v>
      </c>
      <c r="B27" s="232"/>
      <c r="C27" s="232"/>
      <c r="D27" s="232"/>
      <c r="E27" s="232"/>
      <c r="F27" s="232"/>
      <c r="G27" s="232"/>
      <c r="H27" s="232"/>
      <c r="I27" s="232"/>
      <c r="J27" s="233"/>
      <c r="K27" s="112"/>
      <c r="L27" s="191" t="s">
        <v>42</v>
      </c>
      <c r="M27" s="192"/>
      <c r="N27" s="193"/>
      <c r="O27" s="172"/>
    </row>
    <row r="28" spans="1:15" ht="15.75" customHeight="1" thickBot="1" x14ac:dyDescent="0.4">
      <c r="A28" s="234" t="s">
        <v>76</v>
      </c>
      <c r="B28" s="235"/>
      <c r="C28" s="235"/>
      <c r="D28" s="235"/>
      <c r="E28" s="236"/>
      <c r="F28" s="237"/>
      <c r="G28" s="238" t="s">
        <v>77</v>
      </c>
      <c r="H28" s="239"/>
      <c r="I28" s="239"/>
      <c r="J28" s="240"/>
      <c r="K28" s="144"/>
      <c r="L28" s="241" t="s">
        <v>44</v>
      </c>
      <c r="M28" s="242" t="s">
        <v>45</v>
      </c>
      <c r="N28" s="243" t="s">
        <v>46</v>
      </c>
      <c r="O28" s="244"/>
    </row>
    <row r="29" spans="1:15" ht="15.75" customHeight="1" thickBot="1" x14ac:dyDescent="0.4">
      <c r="A29" s="245"/>
      <c r="B29" s="246" t="s">
        <v>78</v>
      </c>
      <c r="C29" s="246" t="s">
        <v>49</v>
      </c>
      <c r="D29" s="246" t="s">
        <v>79</v>
      </c>
      <c r="E29" s="247" t="s">
        <v>80</v>
      </c>
      <c r="F29" s="237"/>
      <c r="G29" s="248" t="s">
        <v>78</v>
      </c>
      <c r="H29" s="249" t="s">
        <v>81</v>
      </c>
      <c r="I29" s="249" t="s">
        <v>79</v>
      </c>
      <c r="J29" s="250" t="s">
        <v>80</v>
      </c>
      <c r="K29" s="112"/>
      <c r="L29" s="152">
        <v>1</v>
      </c>
      <c r="M29" s="160">
        <v>8333</v>
      </c>
      <c r="N29" s="251" t="str">
        <f>IFERROR(IF(I24*L29&gt;M29,M29,I24*L29),"")</f>
        <v/>
      </c>
      <c r="O29" s="244"/>
    </row>
    <row r="30" spans="1:15" ht="15.75" customHeight="1" thickBot="1" x14ac:dyDescent="0.4">
      <c r="A30" s="252">
        <v>1</v>
      </c>
      <c r="B30" s="253" t="s">
        <v>82</v>
      </c>
      <c r="C30" s="254"/>
      <c r="D30" s="255" t="str">
        <f>IFERROR(IF(C30&gt;I18/C16,IF((I22*M8)/C30&gt;M29,M29,(I22*M8)/C30),IF(I24&gt;M29,M29,I24)),"")</f>
        <v/>
      </c>
      <c r="E30" s="256" t="str">
        <f>IFERROR(D30*C30,"")</f>
        <v/>
      </c>
      <c r="F30" s="257"/>
      <c r="G30" s="258" t="s">
        <v>82</v>
      </c>
      <c r="H30" s="254"/>
      <c r="I30" s="255" t="str">
        <f>IFERROR(IF(H30&gt;I18/C16,IF(((I22*M8)+C38)/H30&gt;M29,M29,((I22*M8)+C38)/H30),IF(I24&gt;M29,M29,I24)),"")</f>
        <v/>
      </c>
      <c r="J30" s="256" t="str">
        <f>IFERROR(I30*H30,"")</f>
        <v/>
      </c>
      <c r="K30" s="112"/>
      <c r="L30" s="152">
        <v>2</v>
      </c>
      <c r="M30" s="160">
        <v>16666</v>
      </c>
      <c r="N30" s="251" t="str">
        <f>IFERROR(IF(I24*L30&gt;M30,M30,I24*L30),"")</f>
        <v/>
      </c>
      <c r="O30" s="244"/>
    </row>
    <row r="31" spans="1:15" ht="15" thickBot="1" x14ac:dyDescent="0.4">
      <c r="A31" s="259">
        <v>2</v>
      </c>
      <c r="B31" s="260" t="s">
        <v>51</v>
      </c>
      <c r="C31" s="261">
        <f>IFERROR(ROUNDUP(I8/25,0)*2,"")</f>
        <v>0</v>
      </c>
      <c r="D31" s="262"/>
      <c r="E31" s="263"/>
      <c r="F31" s="257"/>
      <c r="G31" s="264" t="s">
        <v>51</v>
      </c>
      <c r="H31" s="261">
        <f>IFERROR(ROUNDUP(I8/25,0)*2,"")</f>
        <v>0</v>
      </c>
      <c r="I31" s="265"/>
      <c r="J31" s="266"/>
      <c r="K31" s="112"/>
      <c r="L31" s="167">
        <v>3</v>
      </c>
      <c r="M31" s="168">
        <v>25000</v>
      </c>
      <c r="N31" s="267" t="str">
        <f>IFERROR(IF(I24*L31&gt;M31,M31,I24*L31),"")</f>
        <v/>
      </c>
    </row>
    <row r="32" spans="1:15" x14ac:dyDescent="0.35">
      <c r="A32" s="268">
        <v>3</v>
      </c>
      <c r="B32" s="269" t="s">
        <v>83</v>
      </c>
      <c r="C32" s="270"/>
      <c r="D32" s="271"/>
      <c r="E32" s="272"/>
      <c r="F32" s="257"/>
      <c r="G32" s="273" t="s">
        <v>52</v>
      </c>
      <c r="H32" s="270"/>
      <c r="I32" s="274"/>
      <c r="J32" s="275"/>
      <c r="K32" s="112"/>
      <c r="L32" s="112"/>
    </row>
    <row r="33" spans="1:15" x14ac:dyDescent="0.35">
      <c r="A33" s="268">
        <v>4</v>
      </c>
      <c r="B33" s="269" t="s">
        <v>53</v>
      </c>
      <c r="C33" s="270"/>
      <c r="D33" s="271"/>
      <c r="E33" s="272"/>
      <c r="F33" s="257"/>
      <c r="G33" s="273" t="s">
        <v>53</v>
      </c>
      <c r="H33" s="270"/>
      <c r="I33" s="274"/>
      <c r="J33" s="275"/>
      <c r="K33" s="112"/>
      <c r="L33" s="144"/>
    </row>
    <row r="34" spans="1:15" ht="15" thickBot="1" x14ac:dyDescent="0.4">
      <c r="A34" s="276">
        <v>5</v>
      </c>
      <c r="B34" s="277" t="s">
        <v>84</v>
      </c>
      <c r="C34" s="278"/>
      <c r="D34" s="279">
        <f>IFERROR(100*C34,"")</f>
        <v>0</v>
      </c>
      <c r="E34" s="280"/>
      <c r="F34" s="257"/>
      <c r="G34" s="281" t="s">
        <v>84</v>
      </c>
      <c r="H34" s="278"/>
      <c r="I34" s="279">
        <f>IFERROR(100*H34,"")</f>
        <v>0</v>
      </c>
      <c r="J34" s="280"/>
      <c r="K34" s="282"/>
      <c r="L34" s="283"/>
    </row>
    <row r="35" spans="1:15" ht="15" thickBot="1" x14ac:dyDescent="0.4">
      <c r="A35" s="252"/>
      <c r="B35" s="284" t="s">
        <v>85</v>
      </c>
      <c r="C35" s="285"/>
      <c r="D35" s="285"/>
      <c r="E35" s="256">
        <f>SUM(D31:E33,D34)</f>
        <v>0</v>
      </c>
      <c r="F35" s="257"/>
      <c r="G35" s="286" t="s">
        <v>85</v>
      </c>
      <c r="H35" s="285"/>
      <c r="I35" s="285"/>
      <c r="J35" s="256">
        <f>SUM(I31:J33,I34)</f>
        <v>0</v>
      </c>
      <c r="K35" s="282"/>
      <c r="L35" s="283"/>
    </row>
    <row r="36" spans="1:15" ht="15" thickBot="1" x14ac:dyDescent="0.4">
      <c r="A36" s="287">
        <v>6</v>
      </c>
      <c r="B36" s="288" t="s">
        <v>86</v>
      </c>
      <c r="C36" s="289" t="str">
        <f>O14</f>
        <v/>
      </c>
      <c r="D36" s="290"/>
      <c r="E36" s="291"/>
      <c r="F36" s="257"/>
      <c r="G36" s="292" t="s">
        <v>86</v>
      </c>
      <c r="H36" s="289" t="str">
        <f>O14</f>
        <v/>
      </c>
      <c r="I36" s="290"/>
      <c r="J36" s="291"/>
      <c r="K36" s="282"/>
      <c r="L36" s="283"/>
    </row>
    <row r="37" spans="1:15" x14ac:dyDescent="0.35">
      <c r="A37" s="293" t="s">
        <v>55</v>
      </c>
      <c r="B37" s="294"/>
      <c r="C37" s="295" t="str">
        <f>IFERROR(SUM(E30+E35+C36),"")</f>
        <v/>
      </c>
      <c r="D37" s="295"/>
      <c r="E37" s="296"/>
      <c r="F37" s="257"/>
      <c r="G37" s="297" t="s">
        <v>80</v>
      </c>
      <c r="H37" s="298"/>
      <c r="I37" s="299" t="str">
        <f>IFERROR(H36+J35+J30,"")</f>
        <v/>
      </c>
      <c r="J37" s="300"/>
      <c r="K37" s="282"/>
      <c r="L37" s="283"/>
    </row>
    <row r="38" spans="1:15" ht="15" thickBot="1" x14ac:dyDescent="0.4">
      <c r="A38" s="301" t="s">
        <v>87</v>
      </c>
      <c r="B38" s="302"/>
      <c r="C38" s="303" t="str">
        <f>IFERROR(O8-E30,"")</f>
        <v/>
      </c>
      <c r="D38" s="303"/>
      <c r="E38" s="304"/>
      <c r="F38" s="257"/>
      <c r="G38" s="305" t="s">
        <v>88</v>
      </c>
      <c r="H38" s="306"/>
      <c r="I38" s="307" t="str">
        <f>IFERROR((O8+C38)-J30,"")</f>
        <v/>
      </c>
      <c r="J38" s="308"/>
      <c r="K38" s="282"/>
      <c r="L38" s="283"/>
    </row>
    <row r="39" spans="1:15" ht="20.25" customHeight="1" thickBot="1" x14ac:dyDescent="0.4">
      <c r="A39" s="234" t="s">
        <v>89</v>
      </c>
      <c r="B39" s="235"/>
      <c r="C39" s="235"/>
      <c r="D39" s="235"/>
      <c r="E39" s="236"/>
      <c r="F39" s="237"/>
      <c r="G39" s="238" t="s">
        <v>90</v>
      </c>
      <c r="H39" s="239"/>
      <c r="I39" s="239"/>
      <c r="J39" s="240"/>
      <c r="K39" s="282"/>
      <c r="L39" s="238" t="s">
        <v>91</v>
      </c>
      <c r="M39" s="239"/>
      <c r="N39" s="239"/>
      <c r="O39" s="240"/>
    </row>
    <row r="40" spans="1:15" ht="15.75" customHeight="1" thickBot="1" x14ac:dyDescent="0.4">
      <c r="A40" s="245"/>
      <c r="B40" s="246" t="s">
        <v>78</v>
      </c>
      <c r="C40" s="246" t="s">
        <v>49</v>
      </c>
      <c r="D40" s="246" t="s">
        <v>79</v>
      </c>
      <c r="E40" s="247" t="s">
        <v>80</v>
      </c>
      <c r="F40" s="237"/>
      <c r="G40" s="309" t="s">
        <v>78</v>
      </c>
      <c r="H40" s="310" t="s">
        <v>81</v>
      </c>
      <c r="I40" s="246" t="s">
        <v>79</v>
      </c>
      <c r="J40" s="250" t="s">
        <v>80</v>
      </c>
      <c r="K40" s="282"/>
      <c r="L40" s="309" t="s">
        <v>78</v>
      </c>
      <c r="M40" s="310" t="s">
        <v>81</v>
      </c>
      <c r="N40" s="246" t="s">
        <v>79</v>
      </c>
      <c r="O40" s="250" t="s">
        <v>80</v>
      </c>
    </row>
    <row r="41" spans="1:15" ht="15" thickBot="1" x14ac:dyDescent="0.4">
      <c r="A41" s="252">
        <v>1</v>
      </c>
      <c r="B41" s="253" t="s">
        <v>82</v>
      </c>
      <c r="C41" s="254"/>
      <c r="D41" s="255" t="str">
        <f>IFERROR(IF(C41&gt;I18/C16,IF(((I22*M8)+I38)/C41&gt;M29,M29,((I22*M8)+I38)/C41),IF(I24&gt;M29,M29,I24)),"")</f>
        <v/>
      </c>
      <c r="E41" s="256" t="str">
        <f>IFERROR(D41*C41,"")</f>
        <v/>
      </c>
      <c r="F41" s="257"/>
      <c r="G41" s="258" t="s">
        <v>82</v>
      </c>
      <c r="H41" s="254"/>
      <c r="I41" s="255" t="str">
        <f>IFERROR(IF(H41&gt;I18/C16,IF(((I22*M8)+C49)/H41&gt;M29,M29,((I22*M8)+C49)/H41),IF(I24&gt;M29,M29,I24)),"")</f>
        <v/>
      </c>
      <c r="J41" s="256" t="str">
        <f>IFERROR(I41*H41,"")</f>
        <v/>
      </c>
      <c r="K41" s="282"/>
      <c r="L41" s="258" t="s">
        <v>82</v>
      </c>
      <c r="M41" s="254"/>
      <c r="N41" s="255" t="str">
        <f>IFERROR(IF(M41&gt;I18/C16,IF(((I22*M8)+I49)/M41&gt;M29,M29,((I22*M8)+I49)/M41),IF(I24&gt;M29,M29,I24)),"")</f>
        <v/>
      </c>
      <c r="O41" s="256" t="str">
        <f>IFERROR(N41*M41,"")</f>
        <v/>
      </c>
    </row>
    <row r="42" spans="1:15" x14ac:dyDescent="0.35">
      <c r="A42" s="259">
        <v>2</v>
      </c>
      <c r="B42" s="260" t="s">
        <v>51</v>
      </c>
      <c r="C42" s="261">
        <f>IFERROR(ROUNDUP(I8/25,0)*2,"")</f>
        <v>0</v>
      </c>
      <c r="D42" s="265"/>
      <c r="E42" s="266"/>
      <c r="F42" s="257"/>
      <c r="G42" s="264" t="s">
        <v>51</v>
      </c>
      <c r="H42" s="261">
        <f>IFERROR(ROUNDUP(I8/25,0)*2,"")</f>
        <v>0</v>
      </c>
      <c r="I42" s="265"/>
      <c r="J42" s="266"/>
      <c r="K42" s="282"/>
      <c r="L42" s="264" t="s">
        <v>51</v>
      </c>
      <c r="M42" s="261">
        <f>IFERROR(ROUNDUP(I8/25,0)*2,"")</f>
        <v>0</v>
      </c>
      <c r="N42" s="265"/>
      <c r="O42" s="266"/>
    </row>
    <row r="43" spans="1:15" x14ac:dyDescent="0.35">
      <c r="A43" s="268">
        <v>3</v>
      </c>
      <c r="B43" s="269" t="s">
        <v>52</v>
      </c>
      <c r="C43" s="270"/>
      <c r="D43" s="274"/>
      <c r="E43" s="275"/>
      <c r="F43" s="257"/>
      <c r="G43" s="273" t="s">
        <v>52</v>
      </c>
      <c r="H43" s="270"/>
      <c r="I43" s="274"/>
      <c r="J43" s="275"/>
      <c r="K43" s="282"/>
      <c r="L43" s="273" t="s">
        <v>52</v>
      </c>
      <c r="M43" s="270"/>
      <c r="N43" s="274"/>
      <c r="O43" s="275"/>
    </row>
    <row r="44" spans="1:15" x14ac:dyDescent="0.35">
      <c r="A44" s="268">
        <v>4</v>
      </c>
      <c r="B44" s="269" t="s">
        <v>53</v>
      </c>
      <c r="C44" s="270"/>
      <c r="D44" s="274"/>
      <c r="E44" s="275"/>
      <c r="F44" s="257"/>
      <c r="G44" s="273" t="s">
        <v>53</v>
      </c>
      <c r="H44" s="270"/>
      <c r="I44" s="274"/>
      <c r="J44" s="275"/>
      <c r="K44" s="282"/>
      <c r="L44" s="273" t="s">
        <v>53</v>
      </c>
      <c r="M44" s="270"/>
      <c r="N44" s="274"/>
      <c r="O44" s="275"/>
    </row>
    <row r="45" spans="1:15" ht="15" thickBot="1" x14ac:dyDescent="0.4">
      <c r="A45" s="276">
        <v>5</v>
      </c>
      <c r="B45" s="277" t="s">
        <v>84</v>
      </c>
      <c r="C45" s="278"/>
      <c r="D45" s="279">
        <f>IFERROR(100*C45,"")</f>
        <v>0</v>
      </c>
      <c r="E45" s="280"/>
      <c r="F45" s="257"/>
      <c r="G45" s="281" t="s">
        <v>84</v>
      </c>
      <c r="H45" s="278"/>
      <c r="I45" s="279">
        <f>IFERROR(100*H45,"")</f>
        <v>0</v>
      </c>
      <c r="J45" s="280"/>
      <c r="K45" s="282"/>
      <c r="L45" s="281" t="s">
        <v>84</v>
      </c>
      <c r="M45" s="278"/>
      <c r="N45" s="279">
        <f>IFERROR(100*M45,"")</f>
        <v>0</v>
      </c>
      <c r="O45" s="280"/>
    </row>
    <row r="46" spans="1:15" ht="15" thickBot="1" x14ac:dyDescent="0.4">
      <c r="A46" s="252"/>
      <c r="B46" s="284" t="s">
        <v>85</v>
      </c>
      <c r="C46" s="285"/>
      <c r="D46" s="285"/>
      <c r="E46" s="256">
        <f>SUM(D42:E44,D45)</f>
        <v>0</v>
      </c>
      <c r="F46" s="257"/>
      <c r="G46" s="286" t="s">
        <v>85</v>
      </c>
      <c r="H46" s="285"/>
      <c r="I46" s="285"/>
      <c r="J46" s="256">
        <f>SUM(I42:J44,I45)</f>
        <v>0</v>
      </c>
      <c r="K46" s="282"/>
      <c r="L46" s="286" t="s">
        <v>85</v>
      </c>
      <c r="M46" s="285"/>
      <c r="N46" s="285"/>
      <c r="O46" s="256">
        <f>SUM(N42:O44,N45)</f>
        <v>0</v>
      </c>
    </row>
    <row r="47" spans="1:15" ht="15" thickBot="1" x14ac:dyDescent="0.4">
      <c r="A47" s="287">
        <v>6</v>
      </c>
      <c r="B47" s="288" t="s">
        <v>86</v>
      </c>
      <c r="C47" s="289" t="str">
        <f>O14</f>
        <v/>
      </c>
      <c r="D47" s="290"/>
      <c r="E47" s="291"/>
      <c r="F47" s="257"/>
      <c r="G47" s="292" t="s">
        <v>86</v>
      </c>
      <c r="H47" s="289" t="str">
        <f>O14</f>
        <v/>
      </c>
      <c r="I47" s="290"/>
      <c r="J47" s="291"/>
      <c r="K47" s="282"/>
      <c r="L47" s="292" t="s">
        <v>86</v>
      </c>
      <c r="M47" s="289" t="str">
        <f>O14</f>
        <v/>
      </c>
      <c r="N47" s="290"/>
      <c r="O47" s="291"/>
    </row>
    <row r="48" spans="1:15" x14ac:dyDescent="0.35">
      <c r="A48" s="293" t="s">
        <v>55</v>
      </c>
      <c r="B48" s="294"/>
      <c r="C48" s="295" t="str">
        <f>IFERROR(SUM(E41+E46+C47),"")</f>
        <v/>
      </c>
      <c r="D48" s="295"/>
      <c r="E48" s="296"/>
      <c r="F48" s="257"/>
      <c r="G48" s="297" t="s">
        <v>80</v>
      </c>
      <c r="H48" s="298"/>
      <c r="I48" s="299" t="str">
        <f>IFERROR(H47+J46+J41,"")</f>
        <v/>
      </c>
      <c r="J48" s="300"/>
      <c r="K48" s="282"/>
      <c r="L48" s="297" t="s">
        <v>80</v>
      </c>
      <c r="M48" s="298"/>
      <c r="N48" s="299" t="str">
        <f>IFERROR(M47+O46+O41,"")</f>
        <v/>
      </c>
      <c r="O48" s="300"/>
    </row>
    <row r="49" spans="1:15" ht="15" thickBot="1" x14ac:dyDescent="0.4">
      <c r="A49" s="301" t="s">
        <v>87</v>
      </c>
      <c r="B49" s="302"/>
      <c r="C49" s="303" t="str">
        <f>IFERROR((O8+I38)-E41,"")</f>
        <v/>
      </c>
      <c r="D49" s="303"/>
      <c r="E49" s="304"/>
      <c r="F49" s="257"/>
      <c r="G49" s="305" t="s">
        <v>88</v>
      </c>
      <c r="H49" s="306"/>
      <c r="I49" s="307" t="str">
        <f>IFERROR((O8+C49)-J41,"")</f>
        <v/>
      </c>
      <c r="J49" s="308"/>
      <c r="K49" s="282"/>
      <c r="L49" s="305" t="s">
        <v>88</v>
      </c>
      <c r="M49" s="306"/>
      <c r="N49" s="307" t="str">
        <f>IFERROR((O8+I49)-O41,"")</f>
        <v/>
      </c>
      <c r="O49" s="308"/>
    </row>
    <row r="50" spans="1:15" ht="15" customHeight="1" thickBot="1" x14ac:dyDescent="0.4"/>
    <row r="51" spans="1:15" x14ac:dyDescent="0.35">
      <c r="A51" s="182" t="s">
        <v>92</v>
      </c>
      <c r="B51" s="183"/>
      <c r="C51" s="184"/>
      <c r="D51" s="184"/>
      <c r="E51" s="185"/>
      <c r="G51" s="186" t="s">
        <v>57</v>
      </c>
      <c r="H51" s="187"/>
      <c r="I51" s="188"/>
      <c r="J51" s="189"/>
      <c r="K51" s="190"/>
      <c r="L51" s="191" t="s">
        <v>58</v>
      </c>
      <c r="M51" s="192"/>
      <c r="N51" s="192"/>
      <c r="O51" s="193"/>
    </row>
    <row r="52" spans="1:15" x14ac:dyDescent="0.35">
      <c r="A52" s="89" t="s">
        <v>59</v>
      </c>
      <c r="B52" s="90"/>
      <c r="C52" s="194"/>
      <c r="D52" s="195"/>
      <c r="E52" s="196"/>
      <c r="G52" s="197" t="s">
        <v>59</v>
      </c>
      <c r="H52" s="198"/>
      <c r="I52" s="199"/>
      <c r="J52" s="200"/>
      <c r="K52" s="190"/>
      <c r="L52" s="197" t="s">
        <v>60</v>
      </c>
      <c r="M52" s="201"/>
      <c r="N52" s="201"/>
      <c r="O52" s="202"/>
    </row>
    <row r="53" spans="1:15" ht="15" thickBot="1" x14ac:dyDescent="0.4">
      <c r="A53" s="203" t="s">
        <v>61</v>
      </c>
      <c r="B53" s="204"/>
      <c r="C53" s="121"/>
      <c r="D53" s="121"/>
      <c r="E53" s="122"/>
      <c r="G53" s="205" t="s">
        <v>61</v>
      </c>
      <c r="H53" s="206"/>
      <c r="I53" s="207"/>
      <c r="J53" s="208"/>
      <c r="K53" s="190"/>
      <c r="L53" s="197" t="s">
        <v>59</v>
      </c>
      <c r="M53" s="209"/>
      <c r="N53" s="210"/>
      <c r="O53" s="211"/>
    </row>
    <row r="54" spans="1:15" ht="15.75" customHeight="1" x14ac:dyDescent="0.35">
      <c r="A54" s="172"/>
      <c r="B54" s="172"/>
      <c r="C54" s="212"/>
      <c r="D54" s="212"/>
      <c r="E54" s="212"/>
      <c r="F54" s="213"/>
      <c r="G54" s="214"/>
      <c r="H54" s="214"/>
      <c r="I54" s="212"/>
      <c r="J54" s="215"/>
      <c r="K54" s="190"/>
      <c r="L54" s="82"/>
      <c r="M54" s="216"/>
      <c r="N54" s="216"/>
      <c r="O54" s="216"/>
    </row>
    <row r="55" spans="1:15" x14ac:dyDescent="0.35">
      <c r="A55" s="1" t="s">
        <v>93</v>
      </c>
      <c r="D55" s="212"/>
      <c r="E55" s="212"/>
      <c r="F55" s="213"/>
      <c r="G55" s="214"/>
      <c r="H55" s="214"/>
      <c r="I55" s="212"/>
      <c r="J55" s="215"/>
      <c r="K55" s="190"/>
      <c r="L55" s="82"/>
      <c r="M55" s="216"/>
      <c r="N55" s="216"/>
      <c r="O55" s="216"/>
    </row>
    <row r="56" spans="1:15" x14ac:dyDescent="0.35">
      <c r="A56" s="218" t="b">
        <v>0</v>
      </c>
      <c r="B56" s="1" t="s">
        <v>63</v>
      </c>
      <c r="C56" s="218" t="b">
        <v>0</v>
      </c>
      <c r="D56" s="1" t="s">
        <v>72</v>
      </c>
    </row>
  </sheetData>
  <sheetProtection algorithmName="SHA-512" hashValue="c+81fuDiVYfvZcDQLxywyIXeiU+PnaVd8ey0TZkZh0+bEzhc0sOlECnb1OnARjowjFwH+9Q9NxnflJHEUFTDzA==" saltValue="mrNvIHCe31oK6HEA0VijCQ==" spinCount="100000" sheet="1" formatCells="0" formatColumns="0" formatRows="0" insertColumns="0" insertRows="0" insertHyperlinks="0" deleteColumns="0" deleteRows="0" sort="0" autoFilter="0" pivotTables="0"/>
  <mergeCells count="112">
    <mergeCell ref="A53:B53"/>
    <mergeCell ref="C53:E53"/>
    <mergeCell ref="H53:J53"/>
    <mergeCell ref="M53:O53"/>
    <mergeCell ref="A51:B51"/>
    <mergeCell ref="C51:E51"/>
    <mergeCell ref="H51:J51"/>
    <mergeCell ref="L51:O51"/>
    <mergeCell ref="A52:B52"/>
    <mergeCell ref="C52:E52"/>
    <mergeCell ref="H52:J52"/>
    <mergeCell ref="M52:O52"/>
    <mergeCell ref="A49:B49"/>
    <mergeCell ref="C49:E49"/>
    <mergeCell ref="G49:H49"/>
    <mergeCell ref="I49:J49"/>
    <mergeCell ref="L49:M49"/>
    <mergeCell ref="N49:O49"/>
    <mergeCell ref="A48:B48"/>
    <mergeCell ref="C48:E48"/>
    <mergeCell ref="G48:H48"/>
    <mergeCell ref="I48:J48"/>
    <mergeCell ref="L48:M48"/>
    <mergeCell ref="N48:O48"/>
    <mergeCell ref="B46:D46"/>
    <mergeCell ref="G46:I46"/>
    <mergeCell ref="L46:N46"/>
    <mergeCell ref="C47:E47"/>
    <mergeCell ref="H47:J47"/>
    <mergeCell ref="M47:O47"/>
    <mergeCell ref="D44:E44"/>
    <mergeCell ref="I44:J44"/>
    <mergeCell ref="N44:O44"/>
    <mergeCell ref="D45:E45"/>
    <mergeCell ref="I45:J45"/>
    <mergeCell ref="N45:O45"/>
    <mergeCell ref="L39:O39"/>
    <mergeCell ref="D42:E42"/>
    <mergeCell ref="I42:J42"/>
    <mergeCell ref="N42:O42"/>
    <mergeCell ref="D43:E43"/>
    <mergeCell ref="I43:J43"/>
    <mergeCell ref="N43:O43"/>
    <mergeCell ref="A38:B38"/>
    <mergeCell ref="C38:E38"/>
    <mergeCell ref="G38:H38"/>
    <mergeCell ref="I38:J38"/>
    <mergeCell ref="A39:E39"/>
    <mergeCell ref="G39:J39"/>
    <mergeCell ref="B35:D35"/>
    <mergeCell ref="G35:I35"/>
    <mergeCell ref="C36:E36"/>
    <mergeCell ref="H36:J36"/>
    <mergeCell ref="A37:B37"/>
    <mergeCell ref="C37:E37"/>
    <mergeCell ref="G37:H37"/>
    <mergeCell ref="I37:J37"/>
    <mergeCell ref="D32:E32"/>
    <mergeCell ref="I32:J32"/>
    <mergeCell ref="D33:E33"/>
    <mergeCell ref="I33:J33"/>
    <mergeCell ref="D34:E34"/>
    <mergeCell ref="I34:J34"/>
    <mergeCell ref="A27:J27"/>
    <mergeCell ref="L27:N27"/>
    <mergeCell ref="A28:E28"/>
    <mergeCell ref="G28:J28"/>
    <mergeCell ref="D31:E31"/>
    <mergeCell ref="I31:J31"/>
    <mergeCell ref="A22:B22"/>
    <mergeCell ref="C22:E22"/>
    <mergeCell ref="G22:H22"/>
    <mergeCell ref="I22:J22"/>
    <mergeCell ref="A24:B24"/>
    <mergeCell ref="G24:H24"/>
    <mergeCell ref="I24:J24"/>
    <mergeCell ref="A18:B18"/>
    <mergeCell ref="C18:E18"/>
    <mergeCell ref="G18:H18"/>
    <mergeCell ref="I18:J18"/>
    <mergeCell ref="A20:B20"/>
    <mergeCell ref="C20:E20"/>
    <mergeCell ref="G20:H20"/>
    <mergeCell ref="I20:J20"/>
    <mergeCell ref="A14:B14"/>
    <mergeCell ref="C14:E14"/>
    <mergeCell ref="G14:H14"/>
    <mergeCell ref="I14:J14"/>
    <mergeCell ref="A16:B16"/>
    <mergeCell ref="C16:E16"/>
    <mergeCell ref="G16:H16"/>
    <mergeCell ref="I16:J16"/>
    <mergeCell ref="L10:M10"/>
    <mergeCell ref="N10:O10"/>
    <mergeCell ref="A12:B12"/>
    <mergeCell ref="C12:E12"/>
    <mergeCell ref="G12:H12"/>
    <mergeCell ref="I12:J12"/>
    <mergeCell ref="A8:B8"/>
    <mergeCell ref="C8:E8"/>
    <mergeCell ref="G8:H8"/>
    <mergeCell ref="I8:J8"/>
    <mergeCell ref="A10:B10"/>
    <mergeCell ref="C10:E10"/>
    <mergeCell ref="G10:H10"/>
    <mergeCell ref="I10:J10"/>
    <mergeCell ref="B1:F4"/>
    <mergeCell ref="G1:K4"/>
    <mergeCell ref="B5:M5"/>
    <mergeCell ref="A6:E7"/>
    <mergeCell ref="G6:J7"/>
    <mergeCell ref="L6:O6"/>
  </mergeCells>
  <conditionalFormatting sqref="C31 H31 C42 H42 M42">
    <cfRule type="cellIs" dxfId="22" priority="3" operator="equal">
      <formula>0</formula>
    </cfRule>
  </conditionalFormatting>
  <conditionalFormatting sqref="C31">
    <cfRule type="cellIs" dxfId="21" priority="16" operator="greaterThan">
      <formula>ROUNDUP($I$8/25,0)*2</formula>
    </cfRule>
  </conditionalFormatting>
  <conditionalFormatting sqref="C42">
    <cfRule type="cellIs" dxfId="20" priority="12" operator="greaterThan">
      <formula>ROUNDUP($I$8/25,0)*2</formula>
    </cfRule>
  </conditionalFormatting>
  <conditionalFormatting sqref="C42:D42 E46 H42:I42 J46 J30 I31:I33 E41 J41 O41 N42:N44 D43:D44 I43:I44">
    <cfRule type="cellIs" dxfId="19" priority="13" operator="equal">
      <formula>0</formula>
    </cfRule>
  </conditionalFormatting>
  <conditionalFormatting sqref="D45:E45 I45:J45 N45:O45 E46 J46 O46 H47:J47 M47:O47 C47:E49 I48:J49 N48:O49">
    <cfRule type="cellIs" dxfId="18" priority="4" operator="equal">
      <formula>0</formula>
    </cfRule>
  </conditionalFormatting>
  <conditionalFormatting sqref="E35 D34:E34 C36:E38">
    <cfRule type="cellIs" dxfId="17" priority="6" operator="equal">
      <formula>0</formula>
    </cfRule>
  </conditionalFormatting>
  <conditionalFormatting sqref="E35">
    <cfRule type="cellIs" dxfId="16" priority="2" operator="greaterThan">
      <formula>$O$12</formula>
    </cfRule>
  </conditionalFormatting>
  <conditionalFormatting sqref="E46">
    <cfRule type="cellIs" dxfId="15" priority="11" operator="greaterThan">
      <formula>$O$12</formula>
    </cfRule>
  </conditionalFormatting>
  <conditionalFormatting sqref="H31">
    <cfRule type="cellIs" dxfId="14" priority="15" operator="greaterThan">
      <formula>ROUNDUP($I$8/25,0)*2</formula>
    </cfRule>
  </conditionalFormatting>
  <conditionalFormatting sqref="H42">
    <cfRule type="cellIs" dxfId="13" priority="10" operator="greaterThan">
      <formula>ROUNDUP($I$8/25,0)*2</formula>
    </cfRule>
  </conditionalFormatting>
  <conditionalFormatting sqref="I16:J16">
    <cfRule type="cellIs" dxfId="12" priority="17" operator="equal">
      <formula>0</formula>
    </cfRule>
  </conditionalFormatting>
  <conditionalFormatting sqref="I20:J20">
    <cfRule type="cellIs" dxfId="11" priority="18" operator="equal">
      <formula>0</formula>
    </cfRule>
  </conditionalFormatting>
  <conditionalFormatting sqref="I34:J34 J35 H36:J36 I37:J38">
    <cfRule type="cellIs" dxfId="10" priority="5" operator="equal">
      <formula>0</formula>
    </cfRule>
  </conditionalFormatting>
  <conditionalFormatting sqref="J35">
    <cfRule type="cellIs" dxfId="9" priority="14" operator="greaterThan">
      <formula>$O$12</formula>
    </cfRule>
  </conditionalFormatting>
  <conditionalFormatting sqref="J46">
    <cfRule type="cellIs" dxfId="8" priority="9" operator="greaterThan">
      <formula>$O$12</formula>
    </cfRule>
  </conditionalFormatting>
  <conditionalFormatting sqref="K29:K32">
    <cfRule type="cellIs" dxfId="7" priority="21" operator="equal">
      <formula>0</formula>
    </cfRule>
  </conditionalFormatting>
  <conditionalFormatting sqref="K33:L38 K39:K49">
    <cfRule type="cellIs" dxfId="6" priority="19" operator="greaterThan">
      <formula>$O$12</formula>
    </cfRule>
    <cfRule type="cellIs" dxfId="5" priority="20" operator="equal">
      <formula>0</formula>
    </cfRule>
  </conditionalFormatting>
  <conditionalFormatting sqref="M42">
    <cfRule type="cellIs" dxfId="4" priority="8" operator="greaterThan">
      <formula>ROUNDUP($I$8/25,0)*2</formula>
    </cfRule>
  </conditionalFormatting>
  <conditionalFormatting sqref="N8:O8 N12:O12 N14:O14 N18:O18 N20:O20 N22:O22 I24:J24">
    <cfRule type="cellIs" dxfId="3" priority="23" operator="equal">
      <formula>0</formula>
    </cfRule>
  </conditionalFormatting>
  <conditionalFormatting sqref="N16:O16">
    <cfRule type="cellIs" dxfId="2" priority="22" operator="equal">
      <formula>0</formula>
    </cfRule>
  </conditionalFormatting>
  <conditionalFormatting sqref="O46">
    <cfRule type="cellIs" dxfId="1" priority="7" operator="greaterThan">
      <formula>$O$12</formula>
    </cfRule>
  </conditionalFormatting>
  <conditionalFormatting sqref="C8:E8 C10:E10 C12:E12 C14:E14 C16:E16 C20:E20 C22:E22 I10:J10 I8:J8">
    <cfRule type="cellIs" dxfId="0" priority="1" operator="equal">
      <formula>0</formula>
    </cfRule>
  </conditionalFormatting>
  <pageMargins left="0.7" right="0.7" top="0.75" bottom="0.75" header="0.3" footer="0.3"/>
  <pageSetup scale="71" fitToHeight="0" orientation="landscape" r:id="rId1"/>
  <headerFooter>
    <oddFooter>&amp;CPage &amp;P</oddFooter>
  </headerFooter>
  <rowBreaks count="1" manualBreakCount="1">
    <brk id="3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دراسة الجدوى </vt:lpstr>
      <vt:lpstr>الموازنة المالية </vt:lpstr>
      <vt:lpstr>الموازنة المالية التفصيلية</vt:lpstr>
      <vt:lpstr>'الموازنة المالية '!Print_Area</vt:lpstr>
      <vt:lpstr>'الموازنة المالية التفصيلية'!Print_Area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KAWTHER ABDULALLH AHMAD SAEEDI</dc:creator>
  <cp:lastModifiedBy>KAWTHER ABDULALLH AHMAD SAEEDI</cp:lastModifiedBy>
  <dcterms:created xsi:type="dcterms:W3CDTF">2025-12-28T06:44:09Z</dcterms:created>
  <dcterms:modified xsi:type="dcterms:W3CDTF">2025-12-28T06:45:29Z</dcterms:modified>
</cp:coreProperties>
</file>